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Teipen\Bowling\BSV\2021_2022\Husemannpokal\"/>
    </mc:Choice>
  </mc:AlternateContent>
  <xr:revisionPtr revIDLastSave="0" documentId="13_ncr:1_{B37A6F39-3FCF-4477-B163-6E56BDFB9310}" xr6:coauthVersionLast="36" xr6:coauthVersionMax="36" xr10:uidLastSave="{00000000-0000-0000-0000-000000000000}"/>
  <bookViews>
    <workbookView xWindow="0" yWindow="0" windowWidth="28800" windowHeight="12300" tabRatio="772" xr2:uid="{00000000-000D-0000-FFFF-FFFF00000000}"/>
  </bookViews>
  <sheets>
    <sheet name="Endergebnisse" sheetId="6" r:id="rId1"/>
    <sheet name="Teilnehmer" sheetId="2" r:id="rId2"/>
    <sheet name="Teams" sheetId="1" r:id="rId3"/>
    <sheet name="Tabelle1" sheetId="5" r:id="rId4"/>
    <sheet name="Vorrunde" sheetId="4" r:id="rId5"/>
  </sheets>
  <definedNames>
    <definedName name="_xlnm.Print_Titles" localSheetId="0">Endergebnisse!$1:$2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6" l="1"/>
  <c r="G66" i="6"/>
  <c r="A68" i="6"/>
  <c r="A66" i="6"/>
  <c r="A65" i="6"/>
  <c r="W19" i="4" l="1"/>
  <c r="W26" i="4"/>
  <c r="W34" i="4"/>
  <c r="W35" i="4"/>
  <c r="W42" i="4"/>
  <c r="W50" i="4"/>
  <c r="W57" i="4"/>
  <c r="W58" i="4"/>
  <c r="W65" i="4"/>
  <c r="W66" i="4"/>
  <c r="W74" i="4"/>
  <c r="W87" i="4"/>
  <c r="W90" i="4"/>
  <c r="W91" i="4"/>
  <c r="W92" i="4"/>
  <c r="W99" i="4"/>
  <c r="J11" i="4"/>
  <c r="J19" i="4"/>
  <c r="J26" i="4"/>
  <c r="J27" i="4"/>
  <c r="J34" i="4"/>
  <c r="J35" i="4"/>
  <c r="J42" i="4"/>
  <c r="J43" i="4"/>
  <c r="J50" i="4"/>
  <c r="J51" i="4"/>
  <c r="J57" i="4"/>
  <c r="J58" i="4"/>
  <c r="J59" i="4"/>
  <c r="J65" i="4"/>
  <c r="J66" i="4"/>
  <c r="J67" i="4"/>
  <c r="J74" i="4"/>
  <c r="J75" i="4"/>
  <c r="J82" i="4"/>
  <c r="J87" i="4"/>
  <c r="J90" i="4"/>
  <c r="J91" i="4"/>
  <c r="J92" i="4"/>
  <c r="J99" i="4"/>
  <c r="J100" i="4"/>
  <c r="K7" i="2" l="1"/>
  <c r="L7" i="2"/>
  <c r="M7" i="2"/>
  <c r="N7" i="2"/>
  <c r="O7" i="2"/>
  <c r="P7" i="2"/>
  <c r="K8" i="2"/>
  <c r="L8" i="2"/>
  <c r="M8" i="2"/>
  <c r="N8" i="2"/>
  <c r="O8" i="2"/>
  <c r="P8" i="2"/>
  <c r="K9" i="2"/>
  <c r="L9" i="2"/>
  <c r="M9" i="2"/>
  <c r="N9" i="2"/>
  <c r="O9" i="2"/>
  <c r="P9" i="2"/>
  <c r="K10" i="2"/>
  <c r="L10" i="2"/>
  <c r="M10" i="2"/>
  <c r="N10" i="2"/>
  <c r="O10" i="2"/>
  <c r="P10" i="2"/>
  <c r="K11" i="2"/>
  <c r="L11" i="2"/>
  <c r="M11" i="2"/>
  <c r="N11" i="2"/>
  <c r="O11" i="2"/>
  <c r="P11" i="2"/>
  <c r="K12" i="2"/>
  <c r="L12" i="2"/>
  <c r="M12" i="2"/>
  <c r="N12" i="2"/>
  <c r="O12" i="2"/>
  <c r="P12" i="2"/>
  <c r="K13" i="2"/>
  <c r="L13" i="2"/>
  <c r="M13" i="2"/>
  <c r="N13" i="2"/>
  <c r="O13" i="2"/>
  <c r="P13" i="2"/>
  <c r="K14" i="2"/>
  <c r="L14" i="2"/>
  <c r="M14" i="2"/>
  <c r="N14" i="2"/>
  <c r="O14" i="2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P21" i="2"/>
  <c r="K22" i="2"/>
  <c r="L22" i="2"/>
  <c r="M22" i="2"/>
  <c r="N22" i="2"/>
  <c r="O22" i="2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P25" i="2"/>
  <c r="K26" i="2"/>
  <c r="L26" i="2"/>
  <c r="M26" i="2"/>
  <c r="N26" i="2"/>
  <c r="O26" i="2"/>
  <c r="P26" i="2"/>
  <c r="K27" i="2"/>
  <c r="L27" i="2"/>
  <c r="M27" i="2"/>
  <c r="N27" i="2"/>
  <c r="O27" i="2"/>
  <c r="P27" i="2"/>
  <c r="K28" i="2"/>
  <c r="L28" i="2"/>
  <c r="M28" i="2"/>
  <c r="N28" i="2"/>
  <c r="O28" i="2"/>
  <c r="P28" i="2"/>
  <c r="K29" i="2"/>
  <c r="L29" i="2"/>
  <c r="M29" i="2"/>
  <c r="N29" i="2"/>
  <c r="O29" i="2"/>
  <c r="P29" i="2"/>
  <c r="K30" i="2"/>
  <c r="L30" i="2"/>
  <c r="M30" i="2"/>
  <c r="N30" i="2"/>
  <c r="O30" i="2"/>
  <c r="P30" i="2"/>
  <c r="K31" i="2"/>
  <c r="L31" i="2"/>
  <c r="M31" i="2"/>
  <c r="N31" i="2"/>
  <c r="O31" i="2"/>
  <c r="P31" i="2"/>
  <c r="K32" i="2"/>
  <c r="L32" i="2"/>
  <c r="M32" i="2"/>
  <c r="N32" i="2"/>
  <c r="O32" i="2"/>
  <c r="P32" i="2"/>
  <c r="K33" i="2"/>
  <c r="L33" i="2"/>
  <c r="M33" i="2"/>
  <c r="N33" i="2"/>
  <c r="O33" i="2"/>
  <c r="P33" i="2"/>
  <c r="K34" i="2"/>
  <c r="L34" i="2"/>
  <c r="M34" i="2"/>
  <c r="N34" i="2"/>
  <c r="O34" i="2"/>
  <c r="P34" i="2"/>
  <c r="K35" i="2"/>
  <c r="L35" i="2"/>
  <c r="M35" i="2"/>
  <c r="N35" i="2"/>
  <c r="O35" i="2"/>
  <c r="P35" i="2"/>
  <c r="K36" i="2"/>
  <c r="L36" i="2"/>
  <c r="M36" i="2"/>
  <c r="N36" i="2"/>
  <c r="O36" i="2"/>
  <c r="P36" i="2"/>
  <c r="K37" i="2"/>
  <c r="L37" i="2"/>
  <c r="M37" i="2"/>
  <c r="N37" i="2"/>
  <c r="O37" i="2"/>
  <c r="P37" i="2"/>
  <c r="K38" i="2"/>
  <c r="L38" i="2"/>
  <c r="M38" i="2"/>
  <c r="N38" i="2"/>
  <c r="O38" i="2"/>
  <c r="P38" i="2"/>
  <c r="K39" i="2"/>
  <c r="L39" i="2"/>
  <c r="M39" i="2"/>
  <c r="N39" i="2"/>
  <c r="O39" i="2"/>
  <c r="P39" i="2"/>
  <c r="K40" i="2"/>
  <c r="L40" i="2"/>
  <c r="M40" i="2"/>
  <c r="N40" i="2"/>
  <c r="O40" i="2"/>
  <c r="P40" i="2"/>
  <c r="K41" i="2"/>
  <c r="L41" i="2"/>
  <c r="M41" i="2"/>
  <c r="N41" i="2"/>
  <c r="O41" i="2"/>
  <c r="P41" i="2"/>
  <c r="K42" i="2"/>
  <c r="L42" i="2"/>
  <c r="M42" i="2"/>
  <c r="N42" i="2"/>
  <c r="O42" i="2"/>
  <c r="P42" i="2"/>
  <c r="K43" i="2"/>
  <c r="L43" i="2"/>
  <c r="M43" i="2"/>
  <c r="N43" i="2"/>
  <c r="O43" i="2"/>
  <c r="P43" i="2"/>
  <c r="K44" i="2"/>
  <c r="L44" i="2"/>
  <c r="M44" i="2"/>
  <c r="N44" i="2"/>
  <c r="O44" i="2"/>
  <c r="P44" i="2"/>
  <c r="K45" i="2"/>
  <c r="L45" i="2"/>
  <c r="M45" i="2"/>
  <c r="N45" i="2"/>
  <c r="O45" i="2"/>
  <c r="P45" i="2"/>
  <c r="K46" i="2"/>
  <c r="L46" i="2"/>
  <c r="M46" i="2"/>
  <c r="N46" i="2"/>
  <c r="O46" i="2"/>
  <c r="P46" i="2"/>
  <c r="K47" i="2"/>
  <c r="L47" i="2"/>
  <c r="M47" i="2"/>
  <c r="N47" i="2"/>
  <c r="O47" i="2"/>
  <c r="P47" i="2"/>
  <c r="K48" i="2"/>
  <c r="L48" i="2"/>
  <c r="M48" i="2"/>
  <c r="N48" i="2"/>
  <c r="O48" i="2"/>
  <c r="P48" i="2"/>
  <c r="K49" i="2"/>
  <c r="L49" i="2"/>
  <c r="M49" i="2"/>
  <c r="N49" i="2"/>
  <c r="O49" i="2"/>
  <c r="P49" i="2"/>
  <c r="K50" i="2"/>
  <c r="L50" i="2"/>
  <c r="M50" i="2"/>
  <c r="N50" i="2"/>
  <c r="O50" i="2"/>
  <c r="P50" i="2"/>
  <c r="K51" i="2"/>
  <c r="L51" i="2"/>
  <c r="M51" i="2"/>
  <c r="N51" i="2"/>
  <c r="O51" i="2"/>
  <c r="P51" i="2"/>
  <c r="K52" i="2"/>
  <c r="L52" i="2"/>
  <c r="M52" i="2"/>
  <c r="N52" i="2"/>
  <c r="O52" i="2"/>
  <c r="P52" i="2"/>
  <c r="K53" i="2"/>
  <c r="L53" i="2"/>
  <c r="M53" i="2"/>
  <c r="N53" i="2"/>
  <c r="O53" i="2"/>
  <c r="P53" i="2"/>
  <c r="K54" i="2"/>
  <c r="L54" i="2"/>
  <c r="M54" i="2"/>
  <c r="N54" i="2"/>
  <c r="O54" i="2"/>
  <c r="P54" i="2"/>
  <c r="K55" i="2"/>
  <c r="L55" i="2"/>
  <c r="M55" i="2"/>
  <c r="N55" i="2"/>
  <c r="O55" i="2"/>
  <c r="P55" i="2"/>
  <c r="K56" i="2"/>
  <c r="L56" i="2"/>
  <c r="M56" i="2"/>
  <c r="N56" i="2"/>
  <c r="O56" i="2"/>
  <c r="P56" i="2"/>
  <c r="K57" i="2"/>
  <c r="L57" i="2"/>
  <c r="M57" i="2"/>
  <c r="N57" i="2"/>
  <c r="O57" i="2"/>
  <c r="P57" i="2"/>
  <c r="K58" i="2"/>
  <c r="L58" i="2"/>
  <c r="M58" i="2"/>
  <c r="N58" i="2"/>
  <c r="O58" i="2"/>
  <c r="P58" i="2"/>
  <c r="K59" i="2"/>
  <c r="L59" i="2"/>
  <c r="M59" i="2"/>
  <c r="N59" i="2"/>
  <c r="O59" i="2"/>
  <c r="P59" i="2"/>
  <c r="K60" i="2"/>
  <c r="L60" i="2"/>
  <c r="M60" i="2"/>
  <c r="N60" i="2"/>
  <c r="O60" i="2"/>
  <c r="P60" i="2"/>
  <c r="K61" i="2"/>
  <c r="L61" i="2"/>
  <c r="M61" i="2"/>
  <c r="N61" i="2"/>
  <c r="O61" i="2"/>
  <c r="P61" i="2"/>
  <c r="K62" i="2"/>
  <c r="L62" i="2"/>
  <c r="M62" i="2"/>
  <c r="N62" i="2"/>
  <c r="O62" i="2"/>
  <c r="P62" i="2"/>
  <c r="K63" i="2"/>
  <c r="L63" i="2"/>
  <c r="M63" i="2"/>
  <c r="N63" i="2"/>
  <c r="O63" i="2"/>
  <c r="P63" i="2"/>
  <c r="K64" i="2"/>
  <c r="L64" i="2"/>
  <c r="M64" i="2"/>
  <c r="N64" i="2"/>
  <c r="O64" i="2"/>
  <c r="P64" i="2"/>
  <c r="K65" i="2"/>
  <c r="L65" i="2"/>
  <c r="M65" i="2"/>
  <c r="N65" i="2"/>
  <c r="O65" i="2"/>
  <c r="P65" i="2"/>
  <c r="K66" i="2"/>
  <c r="L66" i="2"/>
  <c r="M66" i="2"/>
  <c r="N66" i="2"/>
  <c r="O66" i="2"/>
  <c r="P66" i="2"/>
  <c r="K67" i="2"/>
  <c r="L67" i="2"/>
  <c r="M67" i="2"/>
  <c r="N67" i="2"/>
  <c r="O67" i="2"/>
  <c r="P67" i="2"/>
  <c r="K68" i="2"/>
  <c r="L68" i="2"/>
  <c r="M68" i="2"/>
  <c r="N68" i="2"/>
  <c r="O68" i="2"/>
  <c r="P68" i="2"/>
  <c r="K69" i="2"/>
  <c r="L69" i="2"/>
  <c r="M69" i="2"/>
  <c r="N69" i="2"/>
  <c r="O69" i="2"/>
  <c r="P69" i="2"/>
  <c r="K70" i="2"/>
  <c r="L70" i="2"/>
  <c r="M70" i="2"/>
  <c r="N70" i="2"/>
  <c r="O70" i="2"/>
  <c r="P70" i="2"/>
  <c r="K71" i="2"/>
  <c r="L71" i="2"/>
  <c r="M71" i="2"/>
  <c r="N71" i="2"/>
  <c r="O71" i="2"/>
  <c r="P71" i="2"/>
  <c r="K72" i="2"/>
  <c r="L72" i="2"/>
  <c r="M72" i="2"/>
  <c r="N72" i="2"/>
  <c r="O72" i="2"/>
  <c r="P72" i="2"/>
  <c r="K73" i="2"/>
  <c r="L73" i="2"/>
  <c r="M73" i="2"/>
  <c r="N73" i="2"/>
  <c r="O73" i="2"/>
  <c r="P73" i="2"/>
  <c r="K74" i="2"/>
  <c r="L74" i="2"/>
  <c r="M74" i="2"/>
  <c r="N74" i="2"/>
  <c r="O74" i="2"/>
  <c r="P74" i="2"/>
  <c r="K75" i="2"/>
  <c r="L75" i="2"/>
  <c r="M75" i="2"/>
  <c r="N75" i="2"/>
  <c r="O75" i="2"/>
  <c r="P75" i="2"/>
  <c r="K76" i="2"/>
  <c r="L76" i="2"/>
  <c r="M76" i="2"/>
  <c r="N76" i="2"/>
  <c r="O76" i="2"/>
  <c r="P76" i="2"/>
  <c r="K77" i="2"/>
  <c r="L77" i="2"/>
  <c r="M77" i="2"/>
  <c r="N77" i="2"/>
  <c r="O77" i="2"/>
  <c r="P77" i="2"/>
  <c r="K78" i="2"/>
  <c r="L78" i="2"/>
  <c r="M78" i="2"/>
  <c r="N78" i="2"/>
  <c r="O78" i="2"/>
  <c r="P78" i="2"/>
  <c r="K79" i="2"/>
  <c r="L79" i="2"/>
  <c r="M79" i="2"/>
  <c r="N79" i="2"/>
  <c r="O79" i="2"/>
  <c r="P79" i="2"/>
  <c r="K80" i="2"/>
  <c r="L80" i="2"/>
  <c r="M80" i="2"/>
  <c r="N80" i="2"/>
  <c r="O80" i="2"/>
  <c r="P80" i="2"/>
  <c r="K81" i="2"/>
  <c r="L81" i="2"/>
  <c r="M81" i="2"/>
  <c r="N81" i="2"/>
  <c r="O81" i="2"/>
  <c r="P81" i="2"/>
  <c r="K82" i="2"/>
  <c r="L82" i="2"/>
  <c r="M82" i="2"/>
  <c r="N82" i="2"/>
  <c r="O82" i="2"/>
  <c r="P82" i="2"/>
  <c r="K83" i="2"/>
  <c r="L83" i="2"/>
  <c r="M83" i="2"/>
  <c r="N83" i="2"/>
  <c r="O83" i="2"/>
  <c r="P83" i="2"/>
  <c r="K84" i="2"/>
  <c r="L84" i="2"/>
  <c r="M84" i="2"/>
  <c r="N84" i="2"/>
  <c r="O84" i="2"/>
  <c r="P84" i="2"/>
  <c r="K85" i="2"/>
  <c r="L85" i="2"/>
  <c r="M85" i="2"/>
  <c r="N85" i="2"/>
  <c r="O85" i="2"/>
  <c r="P85" i="2"/>
  <c r="K86" i="2"/>
  <c r="L86" i="2"/>
  <c r="M86" i="2"/>
  <c r="N86" i="2"/>
  <c r="O86" i="2"/>
  <c r="P86" i="2"/>
  <c r="K87" i="2"/>
  <c r="L87" i="2"/>
  <c r="M87" i="2"/>
  <c r="N87" i="2"/>
  <c r="O87" i="2"/>
  <c r="P87" i="2"/>
  <c r="K88" i="2"/>
  <c r="L88" i="2"/>
  <c r="M88" i="2"/>
  <c r="N88" i="2"/>
  <c r="O88" i="2"/>
  <c r="P88" i="2"/>
  <c r="K89" i="2"/>
  <c r="L89" i="2"/>
  <c r="M89" i="2"/>
  <c r="N89" i="2"/>
  <c r="O89" i="2"/>
  <c r="P89" i="2"/>
  <c r="K90" i="2"/>
  <c r="L90" i="2"/>
  <c r="M90" i="2"/>
  <c r="N90" i="2"/>
  <c r="O90" i="2"/>
  <c r="P90" i="2"/>
  <c r="P6" i="2"/>
  <c r="O6" i="2"/>
  <c r="N6" i="2"/>
  <c r="M6" i="2"/>
  <c r="L6" i="2"/>
  <c r="K6" i="2"/>
  <c r="U5" i="4" l="1"/>
  <c r="U7" i="4"/>
  <c r="U11" i="4"/>
  <c r="U12" i="4"/>
  <c r="U13" i="4"/>
  <c r="U14" i="4"/>
  <c r="U15" i="4"/>
  <c r="U16" i="4"/>
  <c r="U17" i="4"/>
  <c r="U18" i="4"/>
  <c r="U19" i="4"/>
  <c r="U20" i="4"/>
  <c r="U23" i="4"/>
  <c r="U26" i="4"/>
  <c r="U27" i="4"/>
  <c r="U32" i="4"/>
  <c r="U34" i="4"/>
  <c r="U35" i="4"/>
  <c r="U38" i="4"/>
  <c r="U42" i="4"/>
  <c r="U43" i="4"/>
  <c r="U45" i="4"/>
  <c r="U49" i="4"/>
  <c r="U50" i="4"/>
  <c r="U51" i="4"/>
  <c r="U55" i="4"/>
  <c r="U56" i="4"/>
  <c r="U57" i="4"/>
  <c r="U58" i="4"/>
  <c r="U65" i="4"/>
  <c r="U66" i="4"/>
  <c r="U67" i="4"/>
  <c r="U68" i="4"/>
  <c r="U69" i="4"/>
  <c r="U70" i="4"/>
  <c r="U71" i="4"/>
  <c r="U72" i="4"/>
  <c r="U73" i="4"/>
  <c r="U74" i="4"/>
  <c r="U75" i="4"/>
  <c r="U78" i="4"/>
  <c r="U81" i="4"/>
  <c r="U82" i="4"/>
  <c r="U83" i="4"/>
  <c r="U86" i="4"/>
  <c r="U87" i="4"/>
  <c r="U90" i="4"/>
  <c r="U91" i="4"/>
  <c r="U92" i="4"/>
  <c r="U95" i="4"/>
  <c r="U99" i="4"/>
  <c r="U100" i="4"/>
  <c r="S5" i="4"/>
  <c r="S7" i="4"/>
  <c r="S11" i="4"/>
  <c r="S12" i="4"/>
  <c r="S13" i="4"/>
  <c r="S14" i="4"/>
  <c r="S15" i="4"/>
  <c r="S16" i="4"/>
  <c r="S17" i="4"/>
  <c r="S18" i="4"/>
  <c r="S19" i="4"/>
  <c r="S20" i="4"/>
  <c r="S23" i="4"/>
  <c r="S26" i="4"/>
  <c r="S27" i="4"/>
  <c r="S32" i="4"/>
  <c r="S34" i="4"/>
  <c r="S35" i="4"/>
  <c r="S38" i="4"/>
  <c r="S42" i="4"/>
  <c r="S43" i="4"/>
  <c r="S45" i="4"/>
  <c r="S50" i="4"/>
  <c r="S51" i="4"/>
  <c r="S55" i="4"/>
  <c r="S56" i="4"/>
  <c r="S57" i="4"/>
  <c r="S58" i="4"/>
  <c r="S65" i="4"/>
  <c r="S66" i="4"/>
  <c r="S67" i="4"/>
  <c r="S68" i="4"/>
  <c r="S69" i="4"/>
  <c r="S70" i="4"/>
  <c r="S71" i="4"/>
  <c r="S72" i="4"/>
  <c r="S73" i="4"/>
  <c r="S74" i="4"/>
  <c r="S75" i="4"/>
  <c r="S78" i="4"/>
  <c r="S81" i="4"/>
  <c r="S82" i="4"/>
  <c r="S83" i="4"/>
  <c r="S86" i="4"/>
  <c r="S87" i="4"/>
  <c r="S90" i="4"/>
  <c r="S91" i="4"/>
  <c r="S92" i="4"/>
  <c r="S95" i="4"/>
  <c r="S99" i="4"/>
  <c r="S100" i="4"/>
  <c r="Q5" i="4"/>
  <c r="Q7" i="4"/>
  <c r="Q11" i="4"/>
  <c r="Q12" i="4"/>
  <c r="Q13" i="4"/>
  <c r="Q14" i="4"/>
  <c r="Q15" i="4"/>
  <c r="Q16" i="4"/>
  <c r="Q17" i="4"/>
  <c r="Q18" i="4"/>
  <c r="Q19" i="4"/>
  <c r="Q20" i="4"/>
  <c r="Q23" i="4"/>
  <c r="Q26" i="4"/>
  <c r="Q27" i="4"/>
  <c r="Q32" i="4"/>
  <c r="Q34" i="4"/>
  <c r="Q35" i="4"/>
  <c r="Q38" i="4"/>
  <c r="Q42" i="4"/>
  <c r="Q43" i="4"/>
  <c r="Q45" i="4"/>
  <c r="Q50" i="4"/>
  <c r="Q51" i="4"/>
  <c r="Q55" i="4"/>
  <c r="Q56" i="4"/>
  <c r="Q57" i="4"/>
  <c r="Q58" i="4"/>
  <c r="Q65" i="4"/>
  <c r="Q66" i="4"/>
  <c r="Q67" i="4"/>
  <c r="Q68" i="4"/>
  <c r="Q69" i="4"/>
  <c r="Q70" i="4"/>
  <c r="Q71" i="4"/>
  <c r="Q72" i="4"/>
  <c r="Q73" i="4"/>
  <c r="Q74" i="4"/>
  <c r="Q75" i="4"/>
  <c r="Q78" i="4"/>
  <c r="Q81" i="4"/>
  <c r="Q82" i="4"/>
  <c r="Q83" i="4"/>
  <c r="Q86" i="4"/>
  <c r="Q87" i="4"/>
  <c r="Q90" i="4"/>
  <c r="Q91" i="4"/>
  <c r="Q92" i="4"/>
  <c r="Q95" i="4"/>
  <c r="Q99" i="4"/>
  <c r="Q100" i="4"/>
  <c r="H7" i="4"/>
  <c r="H10" i="4"/>
  <c r="H11" i="4"/>
  <c r="H13" i="4"/>
  <c r="H14" i="4"/>
  <c r="H18" i="4"/>
  <c r="H19" i="4"/>
  <c r="H20" i="4"/>
  <c r="H26" i="4"/>
  <c r="H27" i="4"/>
  <c r="H32" i="4"/>
  <c r="H34" i="4"/>
  <c r="H35" i="4"/>
  <c r="H38" i="4"/>
  <c r="H42" i="4"/>
  <c r="H43" i="4"/>
  <c r="H45" i="4"/>
  <c r="H50" i="4"/>
  <c r="H51" i="4"/>
  <c r="H52" i="4"/>
  <c r="H53" i="4"/>
  <c r="H54" i="4"/>
  <c r="H55" i="4"/>
  <c r="H56" i="4"/>
  <c r="H57" i="4"/>
  <c r="H58" i="4"/>
  <c r="H59" i="4"/>
  <c r="H65" i="4"/>
  <c r="H66" i="4"/>
  <c r="H67" i="4"/>
  <c r="H68" i="4"/>
  <c r="H69" i="4"/>
  <c r="H70" i="4"/>
  <c r="H71" i="4"/>
  <c r="H72" i="4"/>
  <c r="H73" i="4"/>
  <c r="H74" i="4"/>
  <c r="H75" i="4"/>
  <c r="H78" i="4"/>
  <c r="H81" i="4"/>
  <c r="H82" i="4"/>
  <c r="H83" i="4"/>
  <c r="H86" i="4"/>
  <c r="H87" i="4"/>
  <c r="H90" i="4"/>
  <c r="H91" i="4"/>
  <c r="H92" i="4"/>
  <c r="H95" i="4"/>
  <c r="H99" i="4"/>
  <c r="H100" i="4"/>
  <c r="F7" i="4"/>
  <c r="F10" i="4"/>
  <c r="F11" i="4"/>
  <c r="F13" i="4"/>
  <c r="F14" i="4"/>
  <c r="F18" i="4"/>
  <c r="F19" i="4"/>
  <c r="F20" i="4"/>
  <c r="F26" i="4"/>
  <c r="F27" i="4"/>
  <c r="F33" i="4"/>
  <c r="F34" i="4"/>
  <c r="F35" i="4"/>
  <c r="F38" i="4"/>
  <c r="F42" i="4"/>
  <c r="F43" i="4"/>
  <c r="F45" i="4"/>
  <c r="F50" i="4"/>
  <c r="F51" i="4"/>
  <c r="F52" i="4"/>
  <c r="F53" i="4"/>
  <c r="F54" i="4"/>
  <c r="F55" i="4"/>
  <c r="F56" i="4"/>
  <c r="F57" i="4"/>
  <c r="F58" i="4"/>
  <c r="F59" i="4"/>
  <c r="F65" i="4"/>
  <c r="F66" i="4"/>
  <c r="F67" i="4"/>
  <c r="F68" i="4"/>
  <c r="F69" i="4"/>
  <c r="F70" i="4"/>
  <c r="F71" i="4"/>
  <c r="F72" i="4"/>
  <c r="F73" i="4"/>
  <c r="F74" i="4"/>
  <c r="F75" i="4"/>
  <c r="F78" i="4"/>
  <c r="F81" i="4"/>
  <c r="F82" i="4"/>
  <c r="F83" i="4"/>
  <c r="F86" i="4"/>
  <c r="F87" i="4"/>
  <c r="F90" i="4"/>
  <c r="F91" i="4"/>
  <c r="F92" i="4"/>
  <c r="F95" i="4"/>
  <c r="F99" i="4"/>
  <c r="F100" i="4"/>
  <c r="D7" i="4"/>
  <c r="D10" i="4"/>
  <c r="D11" i="4"/>
  <c r="D13" i="4"/>
  <c r="D14" i="4"/>
  <c r="D18" i="4"/>
  <c r="D19" i="4"/>
  <c r="D20" i="4"/>
  <c r="D26" i="4"/>
  <c r="D27" i="4"/>
  <c r="D33" i="4"/>
  <c r="D34" i="4"/>
  <c r="D35" i="4"/>
  <c r="D38" i="4"/>
  <c r="D42" i="4"/>
  <c r="D43" i="4"/>
  <c r="D45" i="4"/>
  <c r="D50" i="4"/>
  <c r="D51" i="4"/>
  <c r="D52" i="4"/>
  <c r="D53" i="4"/>
  <c r="D54" i="4"/>
  <c r="D55" i="4"/>
  <c r="D56" i="4"/>
  <c r="D57" i="4"/>
  <c r="D58" i="4"/>
  <c r="D59" i="4"/>
  <c r="D65" i="4"/>
  <c r="D66" i="4"/>
  <c r="D67" i="4"/>
  <c r="D68" i="4"/>
  <c r="D69" i="4"/>
  <c r="D70" i="4"/>
  <c r="D71" i="4"/>
  <c r="D72" i="4"/>
  <c r="D73" i="4"/>
  <c r="D74" i="4"/>
  <c r="D75" i="4"/>
  <c r="D78" i="4"/>
  <c r="D81" i="4"/>
  <c r="D82" i="4"/>
  <c r="D83" i="4"/>
  <c r="D86" i="4"/>
  <c r="D87" i="4"/>
  <c r="D90" i="4"/>
  <c r="D91" i="4"/>
  <c r="D92" i="4"/>
  <c r="D95" i="4"/>
  <c r="D99" i="4"/>
  <c r="D100" i="4"/>
  <c r="Y60" i="4" l="1"/>
  <c r="V62" i="4"/>
  <c r="Q83" i="2" l="1"/>
  <c r="R83" i="2"/>
  <c r="S83" i="2" s="1"/>
  <c r="Q81" i="2"/>
  <c r="R81" i="2"/>
  <c r="Q79" i="2"/>
  <c r="R79" i="2"/>
  <c r="Q77" i="2"/>
  <c r="R77" i="2"/>
  <c r="S77" i="2" s="1"/>
  <c r="Q75" i="2"/>
  <c r="R75" i="2"/>
  <c r="Q73" i="2"/>
  <c r="R73" i="2"/>
  <c r="S73" i="2" s="1"/>
  <c r="Q71" i="2"/>
  <c r="R71" i="2"/>
  <c r="Q69" i="2"/>
  <c r="R69" i="2"/>
  <c r="Q67" i="2"/>
  <c r="R67" i="2"/>
  <c r="Q65" i="2"/>
  <c r="R65" i="2"/>
  <c r="S65" i="2" s="1"/>
  <c r="Q63" i="2"/>
  <c r="R63" i="2"/>
  <c r="Q61" i="2"/>
  <c r="R61" i="2"/>
  <c r="S61" i="2" s="1"/>
  <c r="Q59" i="2"/>
  <c r="R59" i="2"/>
  <c r="Q57" i="2"/>
  <c r="R57" i="2"/>
  <c r="S57" i="2" s="1"/>
  <c r="Q55" i="2"/>
  <c r="R55" i="2"/>
  <c r="Q53" i="2"/>
  <c r="R53" i="2"/>
  <c r="S53" i="2" s="1"/>
  <c r="Q51" i="2"/>
  <c r="R51" i="2"/>
  <c r="Q49" i="2"/>
  <c r="R49" i="2"/>
  <c r="S49" i="2" s="1"/>
  <c r="Q47" i="2"/>
  <c r="R47" i="2"/>
  <c r="Q45" i="2"/>
  <c r="R45" i="2"/>
  <c r="S45" i="2" s="1"/>
  <c r="Q43" i="2"/>
  <c r="R43" i="2"/>
  <c r="Q41" i="2"/>
  <c r="R41" i="2"/>
  <c r="S41" i="2" s="1"/>
  <c r="Q39" i="2"/>
  <c r="R39" i="2"/>
  <c r="Q37" i="2"/>
  <c r="R37" i="2"/>
  <c r="S37" i="2" s="1"/>
  <c r="Q35" i="2"/>
  <c r="R35" i="2"/>
  <c r="Q33" i="2"/>
  <c r="R33" i="2"/>
  <c r="S33" i="2" s="1"/>
  <c r="Q31" i="2"/>
  <c r="R31" i="2"/>
  <c r="Q29" i="2"/>
  <c r="R29" i="2"/>
  <c r="S29" i="2" s="1"/>
  <c r="Q27" i="2"/>
  <c r="R27" i="2"/>
  <c r="Q25" i="2"/>
  <c r="R25" i="2"/>
  <c r="S25" i="2" s="1"/>
  <c r="Q23" i="2"/>
  <c r="R23" i="2"/>
  <c r="Q21" i="2"/>
  <c r="R21" i="2"/>
  <c r="S21" i="2" s="1"/>
  <c r="Q19" i="2"/>
  <c r="R19" i="2"/>
  <c r="Q17" i="2"/>
  <c r="R17" i="2"/>
  <c r="S17" i="2" s="1"/>
  <c r="Q15" i="2"/>
  <c r="R15" i="2"/>
  <c r="Q13" i="2"/>
  <c r="R13" i="2"/>
  <c r="S13" i="2" s="1"/>
  <c r="Q11" i="2"/>
  <c r="R11" i="2"/>
  <c r="Q9" i="2"/>
  <c r="R9" i="2"/>
  <c r="S9" i="2" s="1"/>
  <c r="Q7" i="2"/>
  <c r="R7" i="2"/>
  <c r="Q85" i="2"/>
  <c r="R85" i="2"/>
  <c r="S85" i="2" s="1"/>
  <c r="Q86" i="2"/>
  <c r="R86" i="2"/>
  <c r="Q88" i="2"/>
  <c r="R88" i="2"/>
  <c r="S88" i="2" s="1"/>
  <c r="Q87" i="2"/>
  <c r="R87" i="2"/>
  <c r="R6" i="2"/>
  <c r="Q6" i="2"/>
  <c r="R90" i="2"/>
  <c r="Q90" i="2"/>
  <c r="Q89" i="2"/>
  <c r="R89" i="2"/>
  <c r="S89" i="2" s="1"/>
  <c r="R84" i="2"/>
  <c r="Q84" i="2"/>
  <c r="Q82" i="2"/>
  <c r="R82" i="2"/>
  <c r="S82" i="2" s="1"/>
  <c r="Q80" i="2"/>
  <c r="R80" i="2"/>
  <c r="R78" i="2"/>
  <c r="Q78" i="2"/>
  <c r="Q76" i="2"/>
  <c r="R76" i="2"/>
  <c r="Q74" i="2"/>
  <c r="R74" i="2"/>
  <c r="S74" i="2" s="1"/>
  <c r="R72" i="2"/>
  <c r="Q72" i="2"/>
  <c r="Q70" i="2"/>
  <c r="R70" i="2"/>
  <c r="S70" i="2" s="1"/>
  <c r="Q68" i="2"/>
  <c r="R68" i="2"/>
  <c r="R66" i="2"/>
  <c r="Q66" i="2"/>
  <c r="Q64" i="2"/>
  <c r="R64" i="2"/>
  <c r="Q62" i="2"/>
  <c r="R62" i="2"/>
  <c r="S62" i="2" s="1"/>
  <c r="R60" i="2"/>
  <c r="Q60" i="2"/>
  <c r="Q58" i="2"/>
  <c r="R58" i="2"/>
  <c r="S58" i="2" s="1"/>
  <c r="Q56" i="2"/>
  <c r="R56" i="2"/>
  <c r="R54" i="2"/>
  <c r="Q54" i="2"/>
  <c r="Q52" i="2"/>
  <c r="R52" i="2"/>
  <c r="Q50" i="2"/>
  <c r="R50" i="2"/>
  <c r="S50" i="2" s="1"/>
  <c r="R48" i="2"/>
  <c r="Q48" i="2"/>
  <c r="Q46" i="2"/>
  <c r="R46" i="2"/>
  <c r="S46" i="2" s="1"/>
  <c r="Q44" i="2"/>
  <c r="R44" i="2"/>
  <c r="R42" i="2"/>
  <c r="Q42" i="2"/>
  <c r="Q40" i="2"/>
  <c r="R40" i="2"/>
  <c r="Q38" i="2"/>
  <c r="R38" i="2"/>
  <c r="S38" i="2" s="1"/>
  <c r="R36" i="2"/>
  <c r="Q36" i="2"/>
  <c r="Q34" i="2"/>
  <c r="R34" i="2"/>
  <c r="S34" i="2" s="1"/>
  <c r="Q32" i="2"/>
  <c r="R32" i="2"/>
  <c r="R30" i="2"/>
  <c r="Q30" i="2"/>
  <c r="Q28" i="2"/>
  <c r="R28" i="2"/>
  <c r="Q26" i="2"/>
  <c r="R26" i="2"/>
  <c r="S26" i="2" s="1"/>
  <c r="R24" i="2"/>
  <c r="Q24" i="2"/>
  <c r="Q22" i="2"/>
  <c r="R22" i="2"/>
  <c r="S22" i="2" s="1"/>
  <c r="Q20" i="2"/>
  <c r="R20" i="2"/>
  <c r="R18" i="2"/>
  <c r="Q18" i="2"/>
  <c r="Q16" i="2"/>
  <c r="R16" i="2"/>
  <c r="Q14" i="2"/>
  <c r="R14" i="2"/>
  <c r="S14" i="2" s="1"/>
  <c r="R12" i="2"/>
  <c r="Q12" i="2"/>
  <c r="Q10" i="2"/>
  <c r="R10" i="2"/>
  <c r="S10" i="2" s="1"/>
  <c r="Q8" i="2"/>
  <c r="R8" i="2"/>
  <c r="F83" i="2"/>
  <c r="H83" i="2" s="1"/>
  <c r="E83" i="2"/>
  <c r="G83" i="2" s="1"/>
  <c r="F81" i="2"/>
  <c r="H81" i="2" s="1"/>
  <c r="E81" i="2"/>
  <c r="G81" i="2" s="1"/>
  <c r="F79" i="2"/>
  <c r="H79" i="2" s="1"/>
  <c r="E79" i="2"/>
  <c r="G79" i="2" s="1"/>
  <c r="E77" i="2"/>
  <c r="G77" i="2" s="1"/>
  <c r="F77" i="2"/>
  <c r="H77" i="2" s="1"/>
  <c r="F75" i="2"/>
  <c r="H75" i="2" s="1"/>
  <c r="E75" i="2"/>
  <c r="G75" i="2" s="1"/>
  <c r="F73" i="2"/>
  <c r="H73" i="2" s="1"/>
  <c r="E73" i="2"/>
  <c r="G73" i="2" s="1"/>
  <c r="E71" i="2"/>
  <c r="G71" i="2" s="1"/>
  <c r="F71" i="2"/>
  <c r="H71" i="2" s="1"/>
  <c r="E69" i="2"/>
  <c r="G69" i="2" s="1"/>
  <c r="F69" i="2"/>
  <c r="H69" i="2" s="1"/>
  <c r="E67" i="2"/>
  <c r="G67" i="2" s="1"/>
  <c r="F67" i="2"/>
  <c r="H67" i="2" s="1"/>
  <c r="F65" i="2"/>
  <c r="H65" i="2" s="1"/>
  <c r="E65" i="2"/>
  <c r="G65" i="2" s="1"/>
  <c r="F63" i="2"/>
  <c r="H63" i="2" s="1"/>
  <c r="E63" i="2"/>
  <c r="G63" i="2" s="1"/>
  <c r="E61" i="2"/>
  <c r="G61" i="2" s="1"/>
  <c r="F61" i="2"/>
  <c r="H61" i="2" s="1"/>
  <c r="E59" i="2"/>
  <c r="G59" i="2" s="1"/>
  <c r="F59" i="2"/>
  <c r="H59" i="2" s="1"/>
  <c r="E57" i="2"/>
  <c r="G57" i="2" s="1"/>
  <c r="F57" i="2"/>
  <c r="H57" i="2" s="1"/>
  <c r="F55" i="2"/>
  <c r="H55" i="2" s="1"/>
  <c r="E55" i="2"/>
  <c r="G55" i="2" s="1"/>
  <c r="F53" i="2"/>
  <c r="H53" i="2" s="1"/>
  <c r="E53" i="2"/>
  <c r="G53" i="2" s="1"/>
  <c r="E51" i="2"/>
  <c r="G51" i="2" s="1"/>
  <c r="F51" i="2"/>
  <c r="H51" i="2" s="1"/>
  <c r="E49" i="2"/>
  <c r="G49" i="2" s="1"/>
  <c r="F49" i="2"/>
  <c r="H49" i="2" s="1"/>
  <c r="F47" i="2"/>
  <c r="H47" i="2" s="1"/>
  <c r="E47" i="2"/>
  <c r="G47" i="2" s="1"/>
  <c r="E45" i="2"/>
  <c r="G45" i="2" s="1"/>
  <c r="F45" i="2"/>
  <c r="H45" i="2" s="1"/>
  <c r="E43" i="2"/>
  <c r="G43" i="2" s="1"/>
  <c r="F43" i="2"/>
  <c r="H43" i="2" s="1"/>
  <c r="F41" i="2"/>
  <c r="H41" i="2" s="1"/>
  <c r="E41" i="2"/>
  <c r="G41" i="2" s="1"/>
  <c r="E39" i="2"/>
  <c r="G39" i="2" s="1"/>
  <c r="F39" i="2"/>
  <c r="H39" i="2" s="1"/>
  <c r="F37" i="2"/>
  <c r="H37" i="2" s="1"/>
  <c r="E37" i="2"/>
  <c r="G37" i="2" s="1"/>
  <c r="F35" i="2"/>
  <c r="H35" i="2" s="1"/>
  <c r="E35" i="2"/>
  <c r="G35" i="2" s="1"/>
  <c r="E33" i="2"/>
  <c r="G33" i="2" s="1"/>
  <c r="F33" i="2"/>
  <c r="H33" i="2" s="1"/>
  <c r="E31" i="2"/>
  <c r="G31" i="2" s="1"/>
  <c r="F31" i="2"/>
  <c r="H31" i="2" s="1"/>
  <c r="F29" i="2"/>
  <c r="H29" i="2" s="1"/>
  <c r="E29" i="2"/>
  <c r="G29" i="2" s="1"/>
  <c r="E27" i="2"/>
  <c r="G27" i="2" s="1"/>
  <c r="F27" i="2"/>
  <c r="H27" i="2" s="1"/>
  <c r="E25" i="2"/>
  <c r="G25" i="2" s="1"/>
  <c r="F25" i="2"/>
  <c r="H25" i="2" s="1"/>
  <c r="E23" i="2"/>
  <c r="G23" i="2" s="1"/>
  <c r="F23" i="2"/>
  <c r="H23" i="2" s="1"/>
  <c r="E21" i="2"/>
  <c r="G21" i="2" s="1"/>
  <c r="F21" i="2"/>
  <c r="H21" i="2" s="1"/>
  <c r="E19" i="2"/>
  <c r="G19" i="2" s="1"/>
  <c r="F19" i="2"/>
  <c r="H19" i="2" s="1"/>
  <c r="F17" i="2"/>
  <c r="H17" i="2" s="1"/>
  <c r="E17" i="2"/>
  <c r="G17" i="2" s="1"/>
  <c r="E15" i="2"/>
  <c r="G15" i="2" s="1"/>
  <c r="F15" i="2"/>
  <c r="H15" i="2" s="1"/>
  <c r="F89" i="2"/>
  <c r="H89" i="2" s="1"/>
  <c r="E89" i="2"/>
  <c r="G89" i="2" s="1"/>
  <c r="F85" i="2"/>
  <c r="H85" i="2" s="1"/>
  <c r="E85" i="2"/>
  <c r="G85" i="2" s="1"/>
  <c r="F87" i="2"/>
  <c r="H87" i="2" s="1"/>
  <c r="E87" i="2"/>
  <c r="G87" i="2" s="1"/>
  <c r="F90" i="2"/>
  <c r="H90" i="2" s="1"/>
  <c r="E90" i="2"/>
  <c r="G90" i="2" s="1"/>
  <c r="F88" i="2"/>
  <c r="H88" i="2" s="1"/>
  <c r="E88" i="2"/>
  <c r="G88" i="2" s="1"/>
  <c r="E86" i="2"/>
  <c r="G86" i="2" s="1"/>
  <c r="F86" i="2"/>
  <c r="H86" i="2" s="1"/>
  <c r="F84" i="2"/>
  <c r="H84" i="2" s="1"/>
  <c r="E84" i="2"/>
  <c r="G84" i="2" s="1"/>
  <c r="E82" i="2"/>
  <c r="G82" i="2" s="1"/>
  <c r="F82" i="2"/>
  <c r="H82" i="2" s="1"/>
  <c r="E80" i="2"/>
  <c r="G80" i="2" s="1"/>
  <c r="F80" i="2"/>
  <c r="H80" i="2" s="1"/>
  <c r="E78" i="2"/>
  <c r="G78" i="2" s="1"/>
  <c r="F78" i="2"/>
  <c r="H78" i="2" s="1"/>
  <c r="F76" i="2"/>
  <c r="H76" i="2" s="1"/>
  <c r="E76" i="2"/>
  <c r="G76" i="2" s="1"/>
  <c r="E74" i="2"/>
  <c r="G74" i="2" s="1"/>
  <c r="F74" i="2"/>
  <c r="H74" i="2" s="1"/>
  <c r="E72" i="2"/>
  <c r="G72" i="2" s="1"/>
  <c r="F72" i="2"/>
  <c r="H72" i="2" s="1"/>
  <c r="E70" i="2"/>
  <c r="G70" i="2" s="1"/>
  <c r="F70" i="2"/>
  <c r="H70" i="2" s="1"/>
  <c r="E68" i="2"/>
  <c r="G68" i="2" s="1"/>
  <c r="F68" i="2"/>
  <c r="H68" i="2" s="1"/>
  <c r="E66" i="2"/>
  <c r="G66" i="2" s="1"/>
  <c r="F66" i="2"/>
  <c r="H66" i="2" s="1"/>
  <c r="E64" i="2"/>
  <c r="G64" i="2" s="1"/>
  <c r="F64" i="2"/>
  <c r="H64" i="2" s="1"/>
  <c r="E62" i="2"/>
  <c r="G62" i="2" s="1"/>
  <c r="F62" i="2"/>
  <c r="H62" i="2" s="1"/>
  <c r="E60" i="2"/>
  <c r="G60" i="2" s="1"/>
  <c r="F60" i="2"/>
  <c r="H60" i="2" s="1"/>
  <c r="F58" i="2"/>
  <c r="H58" i="2" s="1"/>
  <c r="E58" i="2"/>
  <c r="G58" i="2" s="1"/>
  <c r="E56" i="2"/>
  <c r="G56" i="2" s="1"/>
  <c r="F56" i="2"/>
  <c r="H56" i="2" s="1"/>
  <c r="F54" i="2"/>
  <c r="H54" i="2" s="1"/>
  <c r="E54" i="2"/>
  <c r="G54" i="2" s="1"/>
  <c r="F52" i="2"/>
  <c r="H52" i="2" s="1"/>
  <c r="E52" i="2"/>
  <c r="G52" i="2" s="1"/>
  <c r="E50" i="2"/>
  <c r="G50" i="2" s="1"/>
  <c r="F50" i="2"/>
  <c r="H50" i="2" s="1"/>
  <c r="F48" i="2"/>
  <c r="H48" i="2" s="1"/>
  <c r="E48" i="2"/>
  <c r="G48" i="2" s="1"/>
  <c r="E46" i="2"/>
  <c r="G46" i="2" s="1"/>
  <c r="F46" i="2"/>
  <c r="H46" i="2" s="1"/>
  <c r="E44" i="2"/>
  <c r="G44" i="2" s="1"/>
  <c r="F44" i="2"/>
  <c r="H44" i="2" s="1"/>
  <c r="E42" i="2"/>
  <c r="G42" i="2" s="1"/>
  <c r="F42" i="2"/>
  <c r="H42" i="2" s="1"/>
  <c r="E40" i="2"/>
  <c r="G40" i="2" s="1"/>
  <c r="F40" i="2"/>
  <c r="H40" i="2" s="1"/>
  <c r="E38" i="2"/>
  <c r="G38" i="2" s="1"/>
  <c r="F38" i="2"/>
  <c r="H38" i="2" s="1"/>
  <c r="E36" i="2"/>
  <c r="G36" i="2" s="1"/>
  <c r="F36" i="2"/>
  <c r="H36" i="2" s="1"/>
  <c r="E34" i="2"/>
  <c r="G34" i="2" s="1"/>
  <c r="F34" i="2"/>
  <c r="H34" i="2" s="1"/>
  <c r="E32" i="2"/>
  <c r="G32" i="2" s="1"/>
  <c r="F32" i="2"/>
  <c r="H32" i="2" s="1"/>
  <c r="F30" i="2"/>
  <c r="H30" i="2" s="1"/>
  <c r="E30" i="2"/>
  <c r="G30" i="2" s="1"/>
  <c r="E28" i="2"/>
  <c r="G28" i="2" s="1"/>
  <c r="F28" i="2"/>
  <c r="H28" i="2" s="1"/>
  <c r="E26" i="2"/>
  <c r="G26" i="2" s="1"/>
  <c r="F26" i="2"/>
  <c r="H26" i="2" s="1"/>
  <c r="F24" i="2"/>
  <c r="H24" i="2" s="1"/>
  <c r="E24" i="2"/>
  <c r="G24" i="2" s="1"/>
  <c r="E22" i="2"/>
  <c r="G22" i="2" s="1"/>
  <c r="F22" i="2"/>
  <c r="H22" i="2" s="1"/>
  <c r="E20" i="2"/>
  <c r="G20" i="2" s="1"/>
  <c r="F20" i="2"/>
  <c r="H20" i="2" s="1"/>
  <c r="E18" i="2"/>
  <c r="G18" i="2" s="1"/>
  <c r="F18" i="2"/>
  <c r="H18" i="2" s="1"/>
  <c r="E16" i="2"/>
  <c r="G16" i="2" s="1"/>
  <c r="F16" i="2"/>
  <c r="H16" i="2" s="1"/>
  <c r="E14" i="2"/>
  <c r="G14" i="2" s="1"/>
  <c r="F14" i="2"/>
  <c r="H14" i="2" s="1"/>
  <c r="E13" i="2"/>
  <c r="G13" i="2" s="1"/>
  <c r="F13" i="2"/>
  <c r="H13" i="2" s="1"/>
  <c r="F11" i="2"/>
  <c r="H11" i="2" s="1"/>
  <c r="E11" i="2"/>
  <c r="G11" i="2" s="1"/>
  <c r="E9" i="2"/>
  <c r="G9" i="2" s="1"/>
  <c r="F9" i="2"/>
  <c r="H9" i="2" s="1"/>
  <c r="E7" i="2"/>
  <c r="G7" i="2" s="1"/>
  <c r="F7" i="2"/>
  <c r="H7" i="2" s="1"/>
  <c r="E12" i="2"/>
  <c r="G12" i="2" s="1"/>
  <c r="F12" i="2"/>
  <c r="H12" i="2" s="1"/>
  <c r="F10" i="2"/>
  <c r="H10" i="2" s="1"/>
  <c r="E10" i="2"/>
  <c r="G10" i="2" s="1"/>
  <c r="E8" i="2"/>
  <c r="G8" i="2" s="1"/>
  <c r="F8" i="2"/>
  <c r="H8" i="2" s="1"/>
  <c r="E6" i="2"/>
  <c r="G6" i="2" s="1"/>
  <c r="F6" i="2"/>
  <c r="H6" i="2" s="1"/>
  <c r="S27" i="2" l="1"/>
  <c r="S39" i="2"/>
  <c r="S51" i="2"/>
  <c r="S63" i="2"/>
  <c r="S75" i="2"/>
  <c r="S86" i="2"/>
  <c r="S15" i="2"/>
  <c r="S69" i="2"/>
  <c r="J8" i="2"/>
  <c r="W7" i="4" s="1"/>
  <c r="J13" i="2"/>
  <c r="W11" i="4" s="1"/>
  <c r="J36" i="2"/>
  <c r="J60" i="2"/>
  <c r="J72" i="2"/>
  <c r="J25" i="2"/>
  <c r="J49" i="2"/>
  <c r="W51" i="4" s="1"/>
  <c r="S16" i="2"/>
  <c r="S28" i="2"/>
  <c r="S40" i="2"/>
  <c r="S52" i="2"/>
  <c r="S64" i="2"/>
  <c r="S76" i="2"/>
  <c r="S7" i="2"/>
  <c r="S19" i="2"/>
  <c r="S8" i="2"/>
  <c r="S20" i="2"/>
  <c r="S32" i="2"/>
  <c r="S44" i="2"/>
  <c r="S56" i="2"/>
  <c r="S68" i="2"/>
  <c r="S80" i="2"/>
  <c r="S87" i="2"/>
  <c r="S11" i="2"/>
  <c r="S23" i="2"/>
  <c r="S35" i="2"/>
  <c r="S47" i="2"/>
  <c r="S59" i="2"/>
  <c r="S71" i="2"/>
  <c r="S31" i="2"/>
  <c r="S43" i="2"/>
  <c r="S81" i="2"/>
  <c r="S55" i="2"/>
  <c r="S67" i="2"/>
  <c r="S79" i="2"/>
  <c r="S12" i="2"/>
  <c r="S24" i="2"/>
  <c r="S36" i="2"/>
  <c r="S48" i="2"/>
  <c r="S60" i="2"/>
  <c r="S72" i="2"/>
  <c r="S84" i="2"/>
  <c r="S90" i="2"/>
  <c r="S18" i="2"/>
  <c r="S30" i="2"/>
  <c r="S42" i="2"/>
  <c r="S54" i="2"/>
  <c r="S66" i="2"/>
  <c r="S78" i="2"/>
  <c r="S6" i="2"/>
  <c r="Q36" i="4"/>
  <c r="S36" i="4"/>
  <c r="Q79" i="4"/>
  <c r="J61" i="2"/>
  <c r="W67" i="4" s="1"/>
  <c r="J7" i="2"/>
  <c r="J18" i="2"/>
  <c r="W16" i="4" s="1"/>
  <c r="J9" i="2"/>
  <c r="J20" i="2"/>
  <c r="W18" i="4" s="1"/>
  <c r="J32" i="2"/>
  <c r="J44" i="2"/>
  <c r="W45" i="4" s="1"/>
  <c r="J56" i="2"/>
  <c r="J68" i="2"/>
  <c r="W75" i="4" s="1"/>
  <c r="J21" i="2"/>
  <c r="J42" i="2"/>
  <c r="W43" i="4" s="1"/>
  <c r="J66" i="2"/>
  <c r="W72" i="4" s="1"/>
  <c r="J78" i="2"/>
  <c r="J19" i="2"/>
  <c r="W17" i="4" s="1"/>
  <c r="J31" i="2"/>
  <c r="J43" i="2"/>
  <c r="J67" i="2"/>
  <c r="W73" i="4" s="1"/>
  <c r="J33" i="2"/>
  <c r="J34" i="2"/>
  <c r="W32" i="4" s="1"/>
  <c r="J14" i="2"/>
  <c r="W12" i="4" s="1"/>
  <c r="J26" i="2"/>
  <c r="W23" i="4" s="1"/>
  <c r="J38" i="2"/>
  <c r="W38" i="4" s="1"/>
  <c r="J50" i="2"/>
  <c r="J62" i="2"/>
  <c r="W68" i="4" s="1"/>
  <c r="J74" i="2"/>
  <c r="W81" i="4" s="1"/>
  <c r="J86" i="2"/>
  <c r="W95" i="4" s="1"/>
  <c r="J15" i="2"/>
  <c r="W13" i="4" s="1"/>
  <c r="J27" i="2"/>
  <c r="J46" i="2"/>
  <c r="J71" i="2"/>
  <c r="W78" i="4" s="1"/>
  <c r="J12" i="2"/>
  <c r="W5" i="4" s="1"/>
  <c r="J16" i="2"/>
  <c r="W14" i="4" s="1"/>
  <c r="J28" i="2"/>
  <c r="J40" i="2"/>
  <c r="J64" i="2"/>
  <c r="W70" i="4" s="1"/>
  <c r="J77" i="2"/>
  <c r="W82" i="4" s="1"/>
  <c r="J39" i="2"/>
  <c r="J51" i="2"/>
  <c r="J45" i="2"/>
  <c r="J57" i="2"/>
  <c r="J69" i="2"/>
  <c r="J70" i="2"/>
  <c r="J82" i="2"/>
  <c r="J23" i="2"/>
  <c r="W20" i="4" s="1"/>
  <c r="J59" i="2"/>
  <c r="J24" i="2"/>
  <c r="J48" i="2"/>
  <c r="W49" i="4" s="1"/>
  <c r="J84" i="2"/>
  <c r="J89" i="2"/>
  <c r="J37" i="2"/>
  <c r="J73" i="2"/>
  <c r="J10" i="2"/>
  <c r="J63" i="2"/>
  <c r="W69" i="4" s="1"/>
  <c r="J75" i="2"/>
  <c r="W83" i="4" s="1"/>
  <c r="J52" i="2"/>
  <c r="J76" i="2"/>
  <c r="J88" i="2"/>
  <c r="J17" i="2"/>
  <c r="W15" i="4" s="1"/>
  <c r="J29" i="2"/>
  <c r="W27" i="4" s="1"/>
  <c r="J41" i="2"/>
  <c r="J53" i="2"/>
  <c r="W55" i="4" s="1"/>
  <c r="J65" i="2"/>
  <c r="W71" i="4" s="1"/>
  <c r="J30" i="2"/>
  <c r="J54" i="2"/>
  <c r="W56" i="4" s="1"/>
  <c r="J90" i="2"/>
  <c r="W100" i="4" s="1"/>
  <c r="J55" i="2"/>
  <c r="W59" i="4" s="1"/>
  <c r="J79" i="2"/>
  <c r="W86" i="4" s="1"/>
  <c r="J87" i="2"/>
  <c r="J81" i="2"/>
  <c r="J11" i="2"/>
  <c r="J58" i="2"/>
  <c r="J85" i="2"/>
  <c r="J35" i="2"/>
  <c r="J47" i="2"/>
  <c r="J6" i="2"/>
  <c r="W4" i="4" s="1"/>
  <c r="I35" i="2"/>
  <c r="U64" i="4" l="1"/>
  <c r="W64" i="4"/>
  <c r="U9" i="4"/>
  <c r="W9" i="4"/>
  <c r="U21" i="4"/>
  <c r="W21" i="4"/>
  <c r="U40" i="4"/>
  <c r="W40" i="4"/>
  <c r="U36" i="4"/>
  <c r="W36" i="4"/>
  <c r="U25" i="4"/>
  <c r="W25" i="4"/>
  <c r="U88" i="4"/>
  <c r="W88" i="4"/>
  <c r="U63" i="4"/>
  <c r="W63" i="4"/>
  <c r="U96" i="4"/>
  <c r="W96" i="4"/>
  <c r="U84" i="4"/>
  <c r="W84" i="4"/>
  <c r="U60" i="4"/>
  <c r="W60" i="4"/>
  <c r="U48" i="4"/>
  <c r="W48" i="4"/>
  <c r="U33" i="4"/>
  <c r="W33" i="4"/>
  <c r="U93" i="4"/>
  <c r="W93" i="4"/>
  <c r="U54" i="4"/>
  <c r="W54" i="4"/>
  <c r="U89" i="4"/>
  <c r="W89" i="4"/>
  <c r="U52" i="4"/>
  <c r="W52" i="4"/>
  <c r="U97" i="4"/>
  <c r="W97" i="4"/>
  <c r="U77" i="4"/>
  <c r="W77" i="4"/>
  <c r="U31" i="4"/>
  <c r="W31" i="4"/>
  <c r="U30" i="4"/>
  <c r="W30" i="4"/>
  <c r="U37" i="4"/>
  <c r="W37" i="4"/>
  <c r="U94" i="4"/>
  <c r="W94" i="4"/>
  <c r="U62" i="4"/>
  <c r="W62" i="4"/>
  <c r="U47" i="4"/>
  <c r="W47" i="4"/>
  <c r="U76" i="4"/>
  <c r="W76" i="4"/>
  <c r="U10" i="4"/>
  <c r="W10" i="4"/>
  <c r="U61" i="4"/>
  <c r="W61" i="4"/>
  <c r="U24" i="4"/>
  <c r="W24" i="4"/>
  <c r="U44" i="4"/>
  <c r="W44" i="4"/>
  <c r="U8" i="4"/>
  <c r="W8" i="4"/>
  <c r="U41" i="4"/>
  <c r="W41" i="4"/>
  <c r="U28" i="4"/>
  <c r="W28" i="4"/>
  <c r="U80" i="4"/>
  <c r="W80" i="4"/>
  <c r="U46" i="4"/>
  <c r="W46" i="4"/>
  <c r="U29" i="4"/>
  <c r="W29" i="4"/>
  <c r="U53" i="4"/>
  <c r="W53" i="4"/>
  <c r="U6" i="4"/>
  <c r="W6" i="4"/>
  <c r="U98" i="4"/>
  <c r="W98" i="4"/>
  <c r="U39" i="4"/>
  <c r="W39" i="4"/>
  <c r="U85" i="4"/>
  <c r="W85" i="4"/>
  <c r="U22" i="4"/>
  <c r="W22" i="4"/>
  <c r="U79" i="4"/>
  <c r="W79" i="4"/>
  <c r="H33" i="4"/>
  <c r="J33" i="4"/>
  <c r="Q64" i="4"/>
  <c r="S79" i="4"/>
  <c r="S64" i="4"/>
  <c r="Q22" i="4"/>
  <c r="S22" i="4"/>
  <c r="Q37" i="4"/>
  <c r="S37" i="4"/>
  <c r="Q29" i="4"/>
  <c r="S29" i="4"/>
  <c r="Q33" i="4"/>
  <c r="S33" i="4"/>
  <c r="Q98" i="4"/>
  <c r="S98" i="4"/>
  <c r="Q53" i="4"/>
  <c r="S53" i="4"/>
  <c r="Q6" i="4"/>
  <c r="S6" i="4"/>
  <c r="Q94" i="4"/>
  <c r="S94" i="4"/>
  <c r="Q41" i="4"/>
  <c r="S41" i="4"/>
  <c r="Q93" i="4"/>
  <c r="S93" i="4"/>
  <c r="Q39" i="4"/>
  <c r="S39" i="4"/>
  <c r="Q85" i="4"/>
  <c r="S85" i="4"/>
  <c r="Q8" i="4"/>
  <c r="S8" i="4"/>
  <c r="Q62" i="4"/>
  <c r="S62" i="4"/>
  <c r="Q49" i="4"/>
  <c r="S49" i="4"/>
  <c r="Q9" i="4"/>
  <c r="S9" i="4"/>
  <c r="Q21" i="4"/>
  <c r="S21" i="4"/>
  <c r="Q52" i="4"/>
  <c r="S52" i="4"/>
  <c r="Q46" i="4"/>
  <c r="S46" i="4"/>
  <c r="Q88" i="4"/>
  <c r="S88" i="4"/>
  <c r="Q97" i="4"/>
  <c r="S97" i="4"/>
  <c r="Q63" i="4"/>
  <c r="S63" i="4"/>
  <c r="Q40" i="4"/>
  <c r="S40" i="4"/>
  <c r="Q24" i="4"/>
  <c r="S24" i="4"/>
  <c r="Q96" i="4"/>
  <c r="S96" i="4"/>
  <c r="Q84" i="4"/>
  <c r="S84" i="4"/>
  <c r="Q25" i="4"/>
  <c r="S25" i="4"/>
  <c r="Q28" i="4"/>
  <c r="S28" i="4"/>
  <c r="Q48" i="4"/>
  <c r="S48" i="4"/>
  <c r="Q54" i="4"/>
  <c r="S54" i="4"/>
  <c r="Q89" i="4"/>
  <c r="S89" i="4"/>
  <c r="Q60" i="4"/>
  <c r="S60" i="4"/>
  <c r="Q80" i="4"/>
  <c r="S80" i="4"/>
  <c r="Q77" i="4"/>
  <c r="S77" i="4"/>
  <c r="Q61" i="4"/>
  <c r="S61" i="4"/>
  <c r="Q31" i="4"/>
  <c r="S31" i="4"/>
  <c r="Q30" i="4"/>
  <c r="S30" i="4"/>
  <c r="Q44" i="4"/>
  <c r="S44" i="4"/>
  <c r="Q10" i="4"/>
  <c r="S10" i="4"/>
  <c r="Q76" i="4"/>
  <c r="S76" i="4"/>
  <c r="Q47" i="4"/>
  <c r="S47" i="4"/>
  <c r="S4" i="4"/>
  <c r="U4" i="4"/>
  <c r="Q4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5" i="4"/>
  <c r="V6" i="4"/>
  <c r="V7" i="4"/>
  <c r="V8" i="4"/>
  <c r="V9" i="4"/>
  <c r="V10" i="4"/>
  <c r="V11" i="4"/>
  <c r="V4" i="4"/>
  <c r="I11" i="4"/>
  <c r="I6" i="4"/>
  <c r="I7" i="4"/>
  <c r="I8" i="4"/>
  <c r="I10" i="4"/>
  <c r="I9" i="4"/>
  <c r="I5" i="4"/>
  <c r="I12" i="4"/>
  <c r="I13" i="4"/>
  <c r="I14" i="4"/>
  <c r="I15" i="4"/>
  <c r="I16" i="4"/>
  <c r="I17" i="4"/>
  <c r="I18" i="4"/>
  <c r="I19" i="4"/>
  <c r="I20" i="4"/>
  <c r="I21" i="4"/>
  <c r="I26" i="4"/>
  <c r="I27" i="4"/>
  <c r="I22" i="4"/>
  <c r="I23" i="4"/>
  <c r="I24" i="4"/>
  <c r="I25" i="4"/>
  <c r="I28" i="4"/>
  <c r="I29" i="4"/>
  <c r="I33" i="4"/>
  <c r="I34" i="4"/>
  <c r="I35" i="4"/>
  <c r="I30" i="4"/>
  <c r="I31" i="4"/>
  <c r="I32" i="4"/>
  <c r="I36" i="4"/>
  <c r="I37" i="4"/>
  <c r="I42" i="4"/>
  <c r="I43" i="4"/>
  <c r="I38" i="4"/>
  <c r="I39" i="4"/>
  <c r="I40" i="4"/>
  <c r="I41" i="4"/>
  <c r="I44" i="4"/>
  <c r="I45" i="4"/>
  <c r="I46" i="4"/>
  <c r="I50" i="4"/>
  <c r="I51" i="4"/>
  <c r="I47" i="4"/>
  <c r="I48" i="4"/>
  <c r="I49" i="4"/>
  <c r="I52" i="4"/>
  <c r="I53" i="4"/>
  <c r="I57" i="4"/>
  <c r="I58" i="4"/>
  <c r="I59" i="4"/>
  <c r="I54" i="4"/>
  <c r="I55" i="4"/>
  <c r="I56" i="4"/>
  <c r="I60" i="4"/>
  <c r="I61" i="4"/>
  <c r="I65" i="4"/>
  <c r="I66" i="4"/>
  <c r="I67" i="4"/>
  <c r="I62" i="4"/>
  <c r="I63" i="4"/>
  <c r="I64" i="4"/>
  <c r="I68" i="4"/>
  <c r="I69" i="4"/>
  <c r="I74" i="4"/>
  <c r="I75" i="4"/>
  <c r="I70" i="4"/>
  <c r="I71" i="4"/>
  <c r="I72" i="4"/>
  <c r="I73" i="4"/>
  <c r="I76" i="4"/>
  <c r="I77" i="4"/>
  <c r="I78" i="4"/>
  <c r="I79" i="4"/>
  <c r="I80" i="4"/>
  <c r="I81" i="4"/>
  <c r="I83" i="4"/>
  <c r="I84" i="4"/>
  <c r="I85" i="4"/>
  <c r="I86" i="4"/>
  <c r="I90" i="4"/>
  <c r="I91" i="4"/>
  <c r="I92" i="4"/>
  <c r="I99" i="4"/>
  <c r="I100" i="4"/>
  <c r="I87" i="4"/>
  <c r="I88" i="4"/>
  <c r="I89" i="4"/>
  <c r="I93" i="4"/>
  <c r="I94" i="4"/>
  <c r="I95" i="4"/>
  <c r="I96" i="4"/>
  <c r="I97" i="4"/>
  <c r="I98" i="4"/>
  <c r="X90" i="4" l="1"/>
  <c r="X86" i="4"/>
  <c r="X81" i="4"/>
  <c r="X73" i="4"/>
  <c r="X69" i="4"/>
  <c r="X65" i="4"/>
  <c r="X57" i="4"/>
  <c r="X33" i="4"/>
  <c r="X99" i="4"/>
  <c r="X95" i="4"/>
  <c r="X91" i="4"/>
  <c r="X87" i="4"/>
  <c r="X83" i="4"/>
  <c r="X78" i="4"/>
  <c r="X74" i="4"/>
  <c r="X70" i="4"/>
  <c r="X66" i="4"/>
  <c r="X58" i="4"/>
  <c r="X50" i="4"/>
  <c r="X42" i="4"/>
  <c r="X38" i="4"/>
  <c r="X34" i="4"/>
  <c r="X26" i="4"/>
  <c r="X13" i="4"/>
  <c r="X11" i="4"/>
  <c r="X100" i="4"/>
  <c r="X92" i="4"/>
  <c r="X75" i="4"/>
  <c r="X71" i="4"/>
  <c r="X67" i="4"/>
  <c r="X59" i="4"/>
  <c r="X55" i="4"/>
  <c r="X51" i="4"/>
  <c r="X43" i="4"/>
  <c r="X35" i="4"/>
  <c r="X27" i="4"/>
  <c r="X23" i="4"/>
  <c r="X16" i="4"/>
  <c r="X15" i="4"/>
  <c r="X19" i="4"/>
  <c r="X72" i="4"/>
  <c r="X56" i="4"/>
  <c r="X32" i="4"/>
  <c r="X18" i="4"/>
  <c r="Y68" i="4"/>
  <c r="G11" i="1" s="1"/>
  <c r="I56" i="6" s="1"/>
  <c r="Z68" i="4"/>
  <c r="H11" i="1" s="1"/>
  <c r="I57" i="6" s="1"/>
  <c r="Z12" i="4"/>
  <c r="H4" i="1" s="1"/>
  <c r="AA68" i="4"/>
  <c r="I11" i="1" s="1"/>
  <c r="I58" i="6" s="1"/>
  <c r="AA12" i="4"/>
  <c r="I4" i="1" s="1"/>
  <c r="X68" i="4"/>
  <c r="X45" i="4"/>
  <c r="K11" i="4"/>
  <c r="K87" i="4"/>
  <c r="K73" i="4"/>
  <c r="K75" i="4"/>
  <c r="K66" i="4"/>
  <c r="K56" i="4"/>
  <c r="K58" i="4"/>
  <c r="K50" i="4"/>
  <c r="K43" i="4"/>
  <c r="K34" i="4"/>
  <c r="K27" i="4"/>
  <c r="K19" i="4"/>
  <c r="K14" i="4"/>
  <c r="K81" i="4"/>
  <c r="K45" i="4"/>
  <c r="K100" i="4"/>
  <c r="K86" i="4"/>
  <c r="K71" i="4"/>
  <c r="K69" i="4"/>
  <c r="K54" i="4"/>
  <c r="K53" i="4"/>
  <c r="K99" i="4"/>
  <c r="K90" i="4"/>
  <c r="K83" i="4"/>
  <c r="K78" i="4"/>
  <c r="K72" i="4"/>
  <c r="K74" i="4"/>
  <c r="K65" i="4"/>
  <c r="K55" i="4"/>
  <c r="K57" i="4"/>
  <c r="K42" i="4"/>
  <c r="K33" i="4"/>
  <c r="K26" i="4"/>
  <c r="K95" i="4"/>
  <c r="K92" i="4"/>
  <c r="K70" i="4"/>
  <c r="K68" i="4"/>
  <c r="K67" i="4"/>
  <c r="K59" i="4"/>
  <c r="K52" i="4"/>
  <c r="K51" i="4"/>
  <c r="K35" i="4"/>
  <c r="K20" i="4"/>
  <c r="K13" i="4"/>
  <c r="N68" i="4"/>
  <c r="E11" i="1" s="1"/>
  <c r="C9" i="6" s="1"/>
  <c r="L68" i="4"/>
  <c r="C11" i="1" s="1"/>
  <c r="C7" i="6" s="1"/>
  <c r="M68" i="4"/>
  <c r="D11" i="1" s="1"/>
  <c r="C8" i="6" s="1"/>
  <c r="N52" i="4"/>
  <c r="E9" i="1" s="1"/>
  <c r="D9" i="6" s="1"/>
  <c r="M52" i="4"/>
  <c r="D9" i="1" s="1"/>
  <c r="D8" i="6" s="1"/>
  <c r="L52" i="4"/>
  <c r="C9" i="1" s="1"/>
  <c r="I70" i="2" l="1"/>
  <c r="J77" i="4" s="1"/>
  <c r="I58" i="2"/>
  <c r="I24" i="2"/>
  <c r="J21" i="4" s="1"/>
  <c r="I51" i="2"/>
  <c r="J53" i="4" s="1"/>
  <c r="E8" i="6"/>
  <c r="A9" i="6"/>
  <c r="A8" i="6"/>
  <c r="E9" i="6"/>
  <c r="F9" i="1"/>
  <c r="D10" i="6" s="1"/>
  <c r="D7" i="6"/>
  <c r="E7" i="6" s="1"/>
  <c r="J11" i="1"/>
  <c r="I59" i="6" s="1"/>
  <c r="I15" i="2"/>
  <c r="F11" i="1"/>
  <c r="C10" i="6" s="1"/>
  <c r="I14" i="2"/>
  <c r="I16" i="2"/>
  <c r="I18" i="2"/>
  <c r="J16" i="4" s="1"/>
  <c r="I20" i="2"/>
  <c r="I17" i="2"/>
  <c r="J15" i="4" s="1"/>
  <c r="X17" i="4"/>
  <c r="I19" i="2"/>
  <c r="J17" i="4" s="1"/>
  <c r="I25" i="2"/>
  <c r="AB68" i="4"/>
  <c r="I23" i="2"/>
  <c r="J20" i="4" s="1"/>
  <c r="I21" i="2"/>
  <c r="O68" i="4"/>
  <c r="O52" i="4"/>
  <c r="I46" i="2"/>
  <c r="J47" i="4" s="1"/>
  <c r="I34" i="2"/>
  <c r="J32" i="4" s="1"/>
  <c r="I37" i="2"/>
  <c r="J37" i="4" s="1"/>
  <c r="I38" i="2"/>
  <c r="J38" i="4" s="1"/>
  <c r="I57" i="2"/>
  <c r="J61" i="4" s="1"/>
  <c r="I48" i="2"/>
  <c r="I12" i="2"/>
  <c r="J5" i="4" s="1"/>
  <c r="I75" i="2"/>
  <c r="J83" i="4" s="1"/>
  <c r="I76" i="2"/>
  <c r="J84" i="4" s="1"/>
  <c r="I65" i="2"/>
  <c r="J71" i="4" s="1"/>
  <c r="I84" i="2"/>
  <c r="J93" i="4" s="1"/>
  <c r="I41" i="2"/>
  <c r="J41" i="4" s="1"/>
  <c r="I30" i="2"/>
  <c r="J28" i="4" s="1"/>
  <c r="I60" i="2"/>
  <c r="I67" i="2"/>
  <c r="J73" i="4" s="1"/>
  <c r="I89" i="2"/>
  <c r="J98" i="4" s="1"/>
  <c r="I47" i="2"/>
  <c r="J48" i="4" s="1"/>
  <c r="I66" i="2"/>
  <c r="J72" i="4" s="1"/>
  <c r="I86" i="2"/>
  <c r="J95" i="4" s="1"/>
  <c r="I28" i="2"/>
  <c r="J25" i="4" s="1"/>
  <c r="I88" i="2"/>
  <c r="J97" i="4" s="1"/>
  <c r="I85" i="2"/>
  <c r="J94" i="4" s="1"/>
  <c r="I33" i="2"/>
  <c r="I52" i="2"/>
  <c r="J54" i="4" s="1"/>
  <c r="I71" i="2"/>
  <c r="J78" i="4" s="1"/>
  <c r="I79" i="2"/>
  <c r="J86" i="4" s="1"/>
  <c r="I63" i="2"/>
  <c r="J69" i="4" s="1"/>
  <c r="I43" i="2"/>
  <c r="J44" i="4" s="1"/>
  <c r="I62" i="2"/>
  <c r="J68" i="4" s="1"/>
  <c r="I27" i="2"/>
  <c r="J24" i="4" s="1"/>
  <c r="I31" i="2"/>
  <c r="J29" i="4" s="1"/>
  <c r="I50" i="2"/>
  <c r="J52" i="4" s="1"/>
  <c r="I69" i="2"/>
  <c r="J76" i="4" s="1"/>
  <c r="I87" i="2"/>
  <c r="J96" i="4" s="1"/>
  <c r="I39" i="2"/>
  <c r="J39" i="4" s="1"/>
  <c r="I82" i="2"/>
  <c r="J89" i="4" s="1"/>
  <c r="I32" i="2"/>
  <c r="J30" i="4" s="1"/>
  <c r="I44" i="2"/>
  <c r="J45" i="4" s="1"/>
  <c r="I56" i="2"/>
  <c r="J60" i="4" s="1"/>
  <c r="I74" i="2"/>
  <c r="J81" i="4" s="1"/>
  <c r="I53" i="2"/>
  <c r="J55" i="4" s="1"/>
  <c r="I81" i="2"/>
  <c r="J88" i="4" s="1"/>
  <c r="I26" i="2"/>
  <c r="I36" i="2"/>
  <c r="J36" i="4" s="1"/>
  <c r="I45" i="2"/>
  <c r="J46" i="4" s="1"/>
  <c r="I54" i="2"/>
  <c r="J56" i="4" s="1"/>
  <c r="I64" i="2"/>
  <c r="J70" i="4" s="1"/>
  <c r="I73" i="2"/>
  <c r="J80" i="4" s="1"/>
  <c r="I72" i="2"/>
  <c r="J79" i="4" s="1"/>
  <c r="I78" i="2"/>
  <c r="J85" i="4" s="1"/>
  <c r="I40" i="2"/>
  <c r="I59" i="2"/>
  <c r="J63" i="4" s="1"/>
  <c r="I11" i="2"/>
  <c r="J9" i="4" s="1"/>
  <c r="I4" i="4"/>
  <c r="H49" i="4" l="1"/>
  <c r="J49" i="4"/>
  <c r="H22" i="4"/>
  <c r="J22" i="4"/>
  <c r="J13" i="4"/>
  <c r="H40" i="4"/>
  <c r="J40" i="4"/>
  <c r="H64" i="4"/>
  <c r="J64" i="4"/>
  <c r="J18" i="4"/>
  <c r="J14" i="4"/>
  <c r="H23" i="4"/>
  <c r="J23" i="4"/>
  <c r="H31" i="4"/>
  <c r="J31" i="4"/>
  <c r="H12" i="4"/>
  <c r="J12" i="4"/>
  <c r="H62" i="4"/>
  <c r="J62" i="4"/>
  <c r="F9" i="4"/>
  <c r="H9" i="4"/>
  <c r="F96" i="4"/>
  <c r="H96" i="4"/>
  <c r="F76" i="4"/>
  <c r="H76" i="4"/>
  <c r="F48" i="4"/>
  <c r="H48" i="4"/>
  <c r="F63" i="4"/>
  <c r="H63" i="4"/>
  <c r="F44" i="4"/>
  <c r="H44" i="4"/>
  <c r="F98" i="4"/>
  <c r="H98" i="4"/>
  <c r="F46" i="4"/>
  <c r="H46" i="4"/>
  <c r="F60" i="4"/>
  <c r="H60" i="4"/>
  <c r="F37" i="4"/>
  <c r="H37" i="4"/>
  <c r="F17" i="4"/>
  <c r="H17" i="4"/>
  <c r="F5" i="4"/>
  <c r="H5" i="4"/>
  <c r="F24" i="4"/>
  <c r="H24" i="4"/>
  <c r="F97" i="4"/>
  <c r="H97" i="4"/>
  <c r="F88" i="4"/>
  <c r="H88" i="4"/>
  <c r="F61" i="4"/>
  <c r="H61" i="4"/>
  <c r="F85" i="4"/>
  <c r="H85" i="4"/>
  <c r="F79" i="4"/>
  <c r="H79" i="4"/>
  <c r="F30" i="4"/>
  <c r="H30" i="4"/>
  <c r="F28" i="4"/>
  <c r="H28" i="4"/>
  <c r="F47" i="4"/>
  <c r="H47" i="4"/>
  <c r="F15" i="4"/>
  <c r="H15" i="4"/>
  <c r="F80" i="4"/>
  <c r="H80" i="4"/>
  <c r="F41" i="4"/>
  <c r="H41" i="4"/>
  <c r="F94" i="4"/>
  <c r="H94" i="4"/>
  <c r="F29" i="4"/>
  <c r="H29" i="4"/>
  <c r="F89" i="4"/>
  <c r="H89" i="4"/>
  <c r="F39" i="4"/>
  <c r="H39" i="4"/>
  <c r="F93" i="4"/>
  <c r="H93" i="4"/>
  <c r="F16" i="4"/>
  <c r="H16" i="4"/>
  <c r="F21" i="4"/>
  <c r="H21" i="4"/>
  <c r="F84" i="4"/>
  <c r="H84" i="4"/>
  <c r="F36" i="4"/>
  <c r="H36" i="4"/>
  <c r="F25" i="4"/>
  <c r="H25" i="4"/>
  <c r="F77" i="4"/>
  <c r="H77" i="4"/>
  <c r="D49" i="4"/>
  <c r="F49" i="4"/>
  <c r="D22" i="4"/>
  <c r="F22" i="4"/>
  <c r="D23" i="4"/>
  <c r="F23" i="4"/>
  <c r="D40" i="4"/>
  <c r="F40" i="4"/>
  <c r="D64" i="4"/>
  <c r="F64" i="4"/>
  <c r="D32" i="4"/>
  <c r="F32" i="4"/>
  <c r="D31" i="4"/>
  <c r="F31" i="4"/>
  <c r="D12" i="4"/>
  <c r="F12" i="4"/>
  <c r="D62" i="4"/>
  <c r="F62" i="4"/>
  <c r="D63" i="4"/>
  <c r="D44" i="4"/>
  <c r="D98" i="4"/>
  <c r="D88" i="4"/>
  <c r="D61" i="4"/>
  <c r="D60" i="4"/>
  <c r="D37" i="4"/>
  <c r="D17" i="4"/>
  <c r="D9" i="4"/>
  <c r="D29" i="4"/>
  <c r="D24" i="4"/>
  <c r="D48" i="4"/>
  <c r="D30" i="4"/>
  <c r="D47" i="4"/>
  <c r="D80" i="4"/>
  <c r="D89" i="4"/>
  <c r="D41" i="4"/>
  <c r="D5" i="4"/>
  <c r="D85" i="4"/>
  <c r="D79" i="4"/>
  <c r="D28" i="4"/>
  <c r="D15" i="4"/>
  <c r="D39" i="4"/>
  <c r="D93" i="4"/>
  <c r="D16" i="4"/>
  <c r="D96" i="4"/>
  <c r="D94" i="4"/>
  <c r="D21" i="4"/>
  <c r="D46" i="4"/>
  <c r="D76" i="4"/>
  <c r="D97" i="4"/>
  <c r="D84" i="4"/>
  <c r="D36" i="4"/>
  <c r="D25" i="4"/>
  <c r="D77" i="4"/>
  <c r="AA52" i="4"/>
  <c r="I9" i="1" s="1"/>
  <c r="X12" i="4"/>
  <c r="E13" i="1"/>
  <c r="D27" i="6" s="1"/>
  <c r="X5" i="4"/>
  <c r="A10" i="6"/>
  <c r="E10" i="6"/>
  <c r="E12" i="6" s="1"/>
  <c r="A7" i="6"/>
  <c r="X14" i="4"/>
  <c r="Y76" i="4" l="1"/>
  <c r="X31" i="4"/>
  <c r="E12" i="1"/>
  <c r="Z76" i="4"/>
  <c r="X84" i="4"/>
  <c r="X80" i="4"/>
  <c r="X79" i="4"/>
  <c r="I12" i="1"/>
  <c r="H12" i="1"/>
  <c r="X77" i="4"/>
  <c r="X76" i="4"/>
  <c r="AA60" i="4"/>
  <c r="I10" i="1" s="1"/>
  <c r="I49" i="6" s="1"/>
  <c r="Z60" i="4"/>
  <c r="H10" i="1" s="1"/>
  <c r="I48" i="6" s="1"/>
  <c r="X60" i="4"/>
  <c r="X64" i="4"/>
  <c r="X63" i="4"/>
  <c r="X61" i="4"/>
  <c r="X30" i="4"/>
  <c r="N28" i="4"/>
  <c r="E6" i="1" s="1"/>
  <c r="J18" i="6" s="1"/>
  <c r="AA28" i="4"/>
  <c r="I6" i="1" s="1"/>
  <c r="X29" i="4"/>
  <c r="H6" i="1"/>
  <c r="AA36" i="4"/>
  <c r="I7" i="1" s="1"/>
  <c r="C58" i="6" s="1"/>
  <c r="X28" i="4"/>
  <c r="Y36" i="4"/>
  <c r="X41" i="4"/>
  <c r="Z36" i="4"/>
  <c r="H7" i="1" s="1"/>
  <c r="C57" i="6" s="1"/>
  <c r="X37" i="4"/>
  <c r="X40" i="4"/>
  <c r="E7" i="1"/>
  <c r="A27" i="6" s="1"/>
  <c r="X39" i="4"/>
  <c r="X25" i="4"/>
  <c r="X24" i="4"/>
  <c r="N20" i="4"/>
  <c r="E5" i="1" s="1"/>
  <c r="J9" i="6" s="1"/>
  <c r="X36" i="4"/>
  <c r="X21" i="4"/>
  <c r="AA20" i="4"/>
  <c r="I5" i="1" s="1"/>
  <c r="Z20" i="4"/>
  <c r="H5" i="1" s="1"/>
  <c r="X22" i="4"/>
  <c r="I13" i="1"/>
  <c r="X85" i="4"/>
  <c r="H13" i="1"/>
  <c r="H14" i="1"/>
  <c r="D48" i="6" s="1"/>
  <c r="E48" i="6" s="1"/>
  <c r="I14" i="1"/>
  <c r="D49" i="6" s="1"/>
  <c r="X94" i="4"/>
  <c r="X96" i="4"/>
  <c r="Y20" i="4"/>
  <c r="X20" i="4"/>
  <c r="X93" i="4"/>
  <c r="X97" i="4"/>
  <c r="X98" i="4"/>
  <c r="X88" i="4"/>
  <c r="X47" i="4"/>
  <c r="AA44" i="4"/>
  <c r="I8" i="1" s="1"/>
  <c r="I40" i="6" s="1"/>
  <c r="Z44" i="4"/>
  <c r="H8" i="1" s="1"/>
  <c r="I39" i="6" s="1"/>
  <c r="X89" i="4"/>
  <c r="Y44" i="4"/>
  <c r="X46" i="4"/>
  <c r="X44" i="4"/>
  <c r="N44" i="4"/>
  <c r="E8" i="1" s="1"/>
  <c r="I9" i="6" s="1"/>
  <c r="X48" i="4"/>
  <c r="X9" i="4"/>
  <c r="X49" i="4"/>
  <c r="X53" i="4"/>
  <c r="Z52" i="4"/>
  <c r="H9" i="1" s="1"/>
  <c r="K57" i="6" s="1"/>
  <c r="X54" i="4"/>
  <c r="K58" i="6"/>
  <c r="G58" i="6"/>
  <c r="X52" i="4"/>
  <c r="Y12" i="4"/>
  <c r="AB12" i="4" s="1"/>
  <c r="Y52" i="4"/>
  <c r="G9" i="1" s="1"/>
  <c r="K97" i="4"/>
  <c r="K96" i="4"/>
  <c r="K98" i="4"/>
  <c r="E14" i="1"/>
  <c r="D18" i="6" s="1"/>
  <c r="N12" i="4"/>
  <c r="E4" i="1" s="1"/>
  <c r="C18" i="6" s="1"/>
  <c r="K16" i="4"/>
  <c r="K94" i="4"/>
  <c r="K93" i="4"/>
  <c r="D14" i="1"/>
  <c r="D17" i="6" s="1"/>
  <c r="M12" i="4"/>
  <c r="D4" i="1" s="1"/>
  <c r="C17" i="6" s="1"/>
  <c r="K15" i="4"/>
  <c r="K17" i="4"/>
  <c r="K12" i="4"/>
  <c r="L12" i="4"/>
  <c r="D6" i="1"/>
  <c r="L28" i="4"/>
  <c r="K28" i="4"/>
  <c r="K31" i="4"/>
  <c r="K32" i="4"/>
  <c r="K29" i="4"/>
  <c r="K30" i="4"/>
  <c r="N60" i="4"/>
  <c r="I18" i="6" s="1"/>
  <c r="M60" i="4"/>
  <c r="D10" i="1" s="1"/>
  <c r="K5" i="4"/>
  <c r="K64" i="4"/>
  <c r="K63" i="4"/>
  <c r="K61" i="4"/>
  <c r="K60" i="4"/>
  <c r="M76" i="4"/>
  <c r="D12" i="1" s="1"/>
  <c r="J26" i="6" s="1"/>
  <c r="L76" i="4"/>
  <c r="K79" i="4"/>
  <c r="K76" i="4"/>
  <c r="K77" i="4"/>
  <c r="K84" i="4"/>
  <c r="K80" i="4"/>
  <c r="K9" i="4"/>
  <c r="K22" i="4"/>
  <c r="D5" i="1"/>
  <c r="M44" i="4"/>
  <c r="D8" i="1" s="1"/>
  <c r="I8" i="6" s="1"/>
  <c r="L44" i="4"/>
  <c r="L20" i="4"/>
  <c r="K23" i="4"/>
  <c r="K24" i="4"/>
  <c r="K25" i="4"/>
  <c r="K21" i="4"/>
  <c r="K47" i="4"/>
  <c r="K48" i="4"/>
  <c r="K46" i="4"/>
  <c r="K44" i="4"/>
  <c r="K49" i="4"/>
  <c r="L36" i="4"/>
  <c r="M36" i="4"/>
  <c r="D7" i="1" s="1"/>
  <c r="C26" i="6" s="1"/>
  <c r="D13" i="1"/>
  <c r="D26" i="6" s="1"/>
  <c r="K91" i="4"/>
  <c r="K88" i="4"/>
  <c r="K89" i="4"/>
  <c r="K85" i="4"/>
  <c r="O85" i="4"/>
  <c r="K39" i="4"/>
  <c r="K41" i="4"/>
  <c r="K40" i="4"/>
  <c r="K38" i="4"/>
  <c r="K37" i="4"/>
  <c r="K36" i="4"/>
  <c r="X62" i="4"/>
  <c r="K62" i="4"/>
  <c r="A12" i="6"/>
  <c r="K18" i="4"/>
  <c r="I6" i="2"/>
  <c r="J4" i="4" s="1"/>
  <c r="I9" i="2"/>
  <c r="I7" i="2"/>
  <c r="J6" i="4" s="1"/>
  <c r="I8" i="2"/>
  <c r="J7" i="4" s="1"/>
  <c r="I10" i="2"/>
  <c r="J10" i="4" s="1"/>
  <c r="H8" i="4" l="1"/>
  <c r="J8" i="4"/>
  <c r="J48" i="6"/>
  <c r="G48" i="6" s="1"/>
  <c r="F6" i="4"/>
  <c r="H6" i="4"/>
  <c r="D8" i="4"/>
  <c r="F8" i="4"/>
  <c r="D6" i="4"/>
  <c r="F4" i="4"/>
  <c r="H4" i="4"/>
  <c r="D4" i="4"/>
  <c r="G12" i="1"/>
  <c r="AB76" i="4"/>
  <c r="E58" i="6"/>
  <c r="K49" i="6"/>
  <c r="G49" i="6"/>
  <c r="A57" i="6"/>
  <c r="G6" i="1"/>
  <c r="AB28" i="4"/>
  <c r="E27" i="6"/>
  <c r="A58" i="6"/>
  <c r="G40" i="6"/>
  <c r="K39" i="6"/>
  <c r="G7" i="1"/>
  <c r="AB36" i="4"/>
  <c r="E57" i="6"/>
  <c r="A48" i="6"/>
  <c r="G14" i="1"/>
  <c r="AB93" i="4"/>
  <c r="G5" i="1"/>
  <c r="AB20" i="4"/>
  <c r="A49" i="6"/>
  <c r="E49" i="6"/>
  <c r="G39" i="6"/>
  <c r="G13" i="1"/>
  <c r="AB85" i="4"/>
  <c r="G9" i="6"/>
  <c r="K40" i="6"/>
  <c r="G4" i="1"/>
  <c r="J4" i="1" s="1"/>
  <c r="G57" i="6"/>
  <c r="AB52" i="4"/>
  <c r="G8" i="1"/>
  <c r="AB44" i="4"/>
  <c r="A18" i="6"/>
  <c r="J9" i="1"/>
  <c r="E18" i="6"/>
  <c r="C14" i="1"/>
  <c r="O93" i="4"/>
  <c r="O28" i="4"/>
  <c r="E17" i="6"/>
  <c r="A17" i="6"/>
  <c r="I17" i="6"/>
  <c r="K17" i="6" s="1"/>
  <c r="E10" i="1"/>
  <c r="C6" i="1"/>
  <c r="J16" i="6" s="1"/>
  <c r="G18" i="6"/>
  <c r="K18" i="6"/>
  <c r="O76" i="4"/>
  <c r="C12" i="1"/>
  <c r="J25" i="6" s="1"/>
  <c r="K9" i="6"/>
  <c r="O44" i="4"/>
  <c r="C8" i="1"/>
  <c r="F8" i="1" s="1"/>
  <c r="I10" i="6" s="1"/>
  <c r="G8" i="6"/>
  <c r="K8" i="6"/>
  <c r="C5" i="1"/>
  <c r="O20" i="4"/>
  <c r="A26" i="6"/>
  <c r="C13" i="1"/>
  <c r="D25" i="6"/>
  <c r="F13" i="1"/>
  <c r="D28" i="6" s="1"/>
  <c r="O36" i="4"/>
  <c r="E26" i="6"/>
  <c r="C7" i="1"/>
  <c r="F7" i="1" s="1"/>
  <c r="G10" i="1"/>
  <c r="AB60" i="4"/>
  <c r="I16" i="6"/>
  <c r="C10" i="1"/>
  <c r="O60" i="4"/>
  <c r="O12" i="4"/>
  <c r="C4" i="1"/>
  <c r="K48" i="6" l="1"/>
  <c r="Y4" i="4"/>
  <c r="J12" i="1"/>
  <c r="J47" i="6"/>
  <c r="J6" i="1"/>
  <c r="C56" i="6"/>
  <c r="J7" i="1"/>
  <c r="C59" i="6" s="1"/>
  <c r="J5" i="1"/>
  <c r="D50" i="6" s="1"/>
  <c r="D47" i="6"/>
  <c r="J14" i="1"/>
  <c r="J13" i="1"/>
  <c r="I38" i="6"/>
  <c r="J8" i="1"/>
  <c r="I41" i="6" s="1"/>
  <c r="G17" i="6"/>
  <c r="F10" i="1"/>
  <c r="F6" i="1"/>
  <c r="K19" i="6" s="1"/>
  <c r="Z4" i="4"/>
  <c r="H3" i="1" s="1"/>
  <c r="C39" i="6" s="1"/>
  <c r="K59" i="6"/>
  <c r="G59" i="6"/>
  <c r="AA4" i="4"/>
  <c r="I3" i="1" s="1"/>
  <c r="C40" i="6" s="1"/>
  <c r="G56" i="6"/>
  <c r="K56" i="6"/>
  <c r="F14" i="1"/>
  <c r="D19" i="6" s="1"/>
  <c r="D16" i="6"/>
  <c r="F12" i="1"/>
  <c r="I7" i="6"/>
  <c r="C25" i="6"/>
  <c r="A25" i="6" s="1"/>
  <c r="M4" i="4"/>
  <c r="N4" i="4"/>
  <c r="L4" i="4"/>
  <c r="J7" i="6"/>
  <c r="F5" i="1"/>
  <c r="G10" i="6" s="1"/>
  <c r="A28" i="6"/>
  <c r="E28" i="6"/>
  <c r="J10" i="1"/>
  <c r="G16" i="6"/>
  <c r="K16" i="6"/>
  <c r="C16" i="6"/>
  <c r="F4" i="1"/>
  <c r="C19" i="6" s="1"/>
  <c r="X6" i="4"/>
  <c r="X10" i="4"/>
  <c r="G3" i="1"/>
  <c r="C38" i="6" s="1"/>
  <c r="X7" i="4"/>
  <c r="X8" i="4"/>
  <c r="X4" i="4"/>
  <c r="K10" i="4"/>
  <c r="K8" i="4"/>
  <c r="K7" i="4"/>
  <c r="K4" i="4"/>
  <c r="K6" i="4"/>
  <c r="E50" i="6" l="1"/>
  <c r="A47" i="6"/>
  <c r="E47" i="6"/>
  <c r="A50" i="6"/>
  <c r="A59" i="6"/>
  <c r="E59" i="6"/>
  <c r="E56" i="6"/>
  <c r="A56" i="6"/>
  <c r="G19" i="6"/>
  <c r="G21" i="6" s="1"/>
  <c r="G41" i="6"/>
  <c r="K41" i="6"/>
  <c r="G38" i="6"/>
  <c r="K38" i="6"/>
  <c r="G61" i="6"/>
  <c r="K61" i="6"/>
  <c r="G7" i="6"/>
  <c r="G12" i="6" s="1"/>
  <c r="E25" i="6"/>
  <c r="E30" i="6" s="1"/>
  <c r="K7" i="6"/>
  <c r="K10" i="6"/>
  <c r="A30" i="6"/>
  <c r="G50" i="6"/>
  <c r="K50" i="6"/>
  <c r="K47" i="6"/>
  <c r="G47" i="6"/>
  <c r="K21" i="6"/>
  <c r="A39" i="6"/>
  <c r="E39" i="6"/>
  <c r="A40" i="6"/>
  <c r="E40" i="6"/>
  <c r="E52" i="6"/>
  <c r="A38" i="6"/>
  <c r="E38" i="6"/>
  <c r="A52" i="6"/>
  <c r="C3" i="1"/>
  <c r="I25" i="6" s="1"/>
  <c r="J3" i="1"/>
  <c r="C41" i="6" s="1"/>
  <c r="D3" i="1"/>
  <c r="I26" i="6" s="1"/>
  <c r="A19" i="6"/>
  <c r="E19" i="6"/>
  <c r="E3" i="1"/>
  <c r="I27" i="6" s="1"/>
  <c r="A16" i="6"/>
  <c r="E16" i="6"/>
  <c r="AB4" i="4"/>
  <c r="O4" i="4"/>
  <c r="E61" i="6" l="1"/>
  <c r="A61" i="6"/>
  <c r="K43" i="6"/>
  <c r="G43" i="6"/>
  <c r="K12" i="6"/>
  <c r="G52" i="6"/>
  <c r="K52" i="6"/>
  <c r="A41" i="6"/>
  <c r="A43" i="6" s="1"/>
  <c r="E41" i="6"/>
  <c r="E43" i="6" s="1"/>
  <c r="A21" i="6"/>
  <c r="E21" i="6"/>
  <c r="G27" i="6"/>
  <c r="K27" i="6"/>
  <c r="G26" i="6"/>
  <c r="K26" i="6"/>
  <c r="F3" i="1"/>
  <c r="I28" i="6" s="1"/>
  <c r="K28" i="6" s="1"/>
  <c r="K25" i="6"/>
  <c r="G25" i="6"/>
  <c r="G28" i="6" l="1"/>
  <c r="G30" i="6" s="1"/>
  <c r="K30" i="6"/>
</calcChain>
</file>

<file path=xl/sharedStrings.xml><?xml version="1.0" encoding="utf-8"?>
<sst xmlns="http://schemas.openxmlformats.org/spreadsheetml/2006/main" count="563" uniqueCount="150">
  <si>
    <t>Husemann-Pokal 
2021/202</t>
  </si>
  <si>
    <t>Teilnehmer</t>
  </si>
  <si>
    <t>Bowltreff I</t>
  </si>
  <si>
    <t>Provinzial</t>
  </si>
  <si>
    <t>481 Pizzamanufaktur</t>
  </si>
  <si>
    <t>LWL</t>
  </si>
  <si>
    <t>DRV</t>
  </si>
  <si>
    <t>Koi für Jedermann</t>
  </si>
  <si>
    <t>Selectric</t>
  </si>
  <si>
    <t>Mauri Bowling</t>
  </si>
  <si>
    <t>Atruvia</t>
  </si>
  <si>
    <t>BASF I</t>
  </si>
  <si>
    <t>BASF II</t>
  </si>
  <si>
    <t>Stanke, Andeas</t>
  </si>
  <si>
    <t>Zink, Doris</t>
  </si>
  <si>
    <t>Storch, Heiko</t>
  </si>
  <si>
    <t>Ihmig, Sören</t>
  </si>
  <si>
    <t>Recker, Klemens</t>
  </si>
  <si>
    <t>Dollenkamp, Helge</t>
  </si>
  <si>
    <t>Jontza, Stefanie</t>
  </si>
  <si>
    <t>König, Marco</t>
  </si>
  <si>
    <t>Rita-Augusto, Rosa</t>
  </si>
  <si>
    <t>Stephan, Gregor</t>
  </si>
  <si>
    <t>Maggi, Mirko</t>
  </si>
  <si>
    <t>Herden, Christoph</t>
  </si>
  <si>
    <t>Hüvelmeyer, Olaf</t>
  </si>
  <si>
    <t>Kreutzer, Fred</t>
  </si>
  <si>
    <t>Jaspert, Ralf</t>
  </si>
  <si>
    <t>Zobel, Thomas</t>
  </si>
  <si>
    <t>Boomgaren, Manfred</t>
  </si>
  <si>
    <t>Fühner, Karl-Heinz</t>
  </si>
  <si>
    <t>Senne, Sabrina</t>
  </si>
  <si>
    <t>Heselmeyer, Udo</t>
  </si>
  <si>
    <t>Teipen, Christopher</t>
  </si>
  <si>
    <t>Fabian, Arno</t>
  </si>
  <si>
    <t>Gurges, Angelika</t>
  </si>
  <si>
    <t>Krampe, Thomas</t>
  </si>
  <si>
    <t>Becker, Martina</t>
  </si>
  <si>
    <t>Stadt MS</t>
  </si>
  <si>
    <t>Börding, Michael</t>
  </si>
  <si>
    <t>Lutte, Ulla</t>
  </si>
  <si>
    <t>Selent, Hans</t>
  </si>
  <si>
    <t>Schöllhorn, Niklas</t>
  </si>
  <si>
    <t>Bassen, Matthias</t>
  </si>
  <si>
    <t>Basner, Werner</t>
  </si>
  <si>
    <t>Zacheja, Michael</t>
  </si>
  <si>
    <t>Decker, Thilo</t>
  </si>
  <si>
    <t>Okunowski, Siegfried</t>
  </si>
  <si>
    <t>Ehlke, Andreas</t>
  </si>
  <si>
    <t>Brinkmann, Olaf</t>
  </si>
  <si>
    <t>Laumann, Reinhard</t>
  </si>
  <si>
    <t>Brinkmann, Maximilian</t>
  </si>
  <si>
    <t>Kemner, Markus</t>
  </si>
  <si>
    <t>481 Pizzmanufaktur</t>
  </si>
  <si>
    <t>Deppe, Lothar</t>
  </si>
  <si>
    <t>Sieland, Marius</t>
  </si>
  <si>
    <t>Wermers, Helmut</t>
  </si>
  <si>
    <t>Teixeira, Abel</t>
  </si>
  <si>
    <t>Bergoint, Sven</t>
  </si>
  <si>
    <t>Sunderwerth, Maria</t>
  </si>
  <si>
    <t>Schmidt, Stefanie</t>
  </si>
  <si>
    <t>May, Wolfgang</t>
  </si>
  <si>
    <t>Mai, Philip</t>
  </si>
  <si>
    <t>Fühner, Maximilian</t>
  </si>
  <si>
    <t>Kazulke, Thomas</t>
  </si>
  <si>
    <t>Senne, Helmut</t>
  </si>
  <si>
    <t>Teipen, Michael</t>
  </si>
  <si>
    <t>Poppenborg-Kazulke, Rita</t>
  </si>
  <si>
    <t>Schnittliste 2021/2022</t>
  </si>
  <si>
    <t>Spiele</t>
  </si>
  <si>
    <t>Pins</t>
  </si>
  <si>
    <t>Spiel 1</t>
  </si>
  <si>
    <t>Spiel 2</t>
  </si>
  <si>
    <t>Spiel 3</t>
  </si>
  <si>
    <t>Summe</t>
  </si>
  <si>
    <t>HDC</t>
  </si>
  <si>
    <t>Brutto</t>
  </si>
  <si>
    <t>Vorrunde</t>
  </si>
  <si>
    <t>Team</t>
  </si>
  <si>
    <t>Spiel 1 Brutto</t>
  </si>
  <si>
    <t>Spiel 2 Brutto</t>
  </si>
  <si>
    <t>Spiel 3 Brutto</t>
  </si>
  <si>
    <t>Spiel 1 netto</t>
  </si>
  <si>
    <t>Spiel 2 netto</t>
  </si>
  <si>
    <t>Krause, Jan</t>
  </si>
  <si>
    <t>Kraft, Daniel</t>
  </si>
  <si>
    <t>Rüther, Brigitte</t>
  </si>
  <si>
    <t>Rüther, Herbert</t>
  </si>
  <si>
    <t>Kosmecki, Thomas</t>
  </si>
  <si>
    <t>Schmedding, Tanja</t>
  </si>
  <si>
    <t>Bowltreff</t>
  </si>
  <si>
    <t>Nr.</t>
  </si>
  <si>
    <r>
      <t xml:space="preserve">Karl-Heinz Husemann Pokal
</t>
    </r>
    <r>
      <rPr>
        <b/>
        <sz val="20"/>
        <color theme="1"/>
        <rFont val="Calibri"/>
        <family val="2"/>
        <scheme val="minor"/>
      </rPr>
      <t>Saison 2021 / 2022</t>
    </r>
  </si>
  <si>
    <t>Stadtverwaltung</t>
  </si>
  <si>
    <t>Moselage, Manfred</t>
  </si>
  <si>
    <t>Wermers, Anna</t>
  </si>
  <si>
    <t>482 Pizzmanufaktur</t>
  </si>
  <si>
    <t>Furlanetto, Aldo</t>
  </si>
  <si>
    <t>483 Pizzmanufaktur</t>
  </si>
  <si>
    <t>Fritzsche, Thomas</t>
  </si>
  <si>
    <t>Sunderwerth, Guido</t>
  </si>
  <si>
    <t>Fühner, Petra</t>
  </si>
  <si>
    <t>Geißmann, Eva</t>
  </si>
  <si>
    <t>Schiffgen, Thomas</t>
  </si>
  <si>
    <t>Stöhr, Frank</t>
  </si>
  <si>
    <t>Daut, Dieter</t>
  </si>
  <si>
    <t>Große Beckmann, Gabi</t>
  </si>
  <si>
    <t>Devenish, Andrew</t>
  </si>
  <si>
    <t>Devenish, Ruth</t>
  </si>
  <si>
    <t>Spiel 3 netto</t>
  </si>
  <si>
    <t>484 Pizzmanufaktur</t>
  </si>
  <si>
    <t>485 Pizzmanufaktur</t>
  </si>
  <si>
    <t>486 Pizzmanufaktur</t>
  </si>
  <si>
    <t>487 Pizzmanufaktur</t>
  </si>
  <si>
    <t>488 Pizzmanufaktur</t>
  </si>
  <si>
    <t>Zwischenrunde</t>
  </si>
  <si>
    <t>Roll-Off</t>
  </si>
  <si>
    <t>Punkte gesamt</t>
  </si>
  <si>
    <t>Blind 1</t>
  </si>
  <si>
    <t>Blind 2</t>
  </si>
  <si>
    <t>Blind 3</t>
  </si>
  <si>
    <t>Blind 4</t>
  </si>
  <si>
    <t>Blind 5</t>
  </si>
  <si>
    <t>Blind 6</t>
  </si>
  <si>
    <t>Blind 7</t>
  </si>
  <si>
    <t>Blind 8</t>
  </si>
  <si>
    <t>Blind 9</t>
  </si>
  <si>
    <t>Blind 10</t>
  </si>
  <si>
    <t>Blind 11</t>
  </si>
  <si>
    <t>Blind 12</t>
  </si>
  <si>
    <t>Finalrunde</t>
  </si>
  <si>
    <t>Trostrunde</t>
  </si>
  <si>
    <t>Bahn</t>
  </si>
  <si>
    <t>Zwischenrunde Finalrunde</t>
  </si>
  <si>
    <t>Zwischenrunde Trostrunde</t>
  </si>
  <si>
    <t>Freilos</t>
  </si>
  <si>
    <t>Blind 13</t>
  </si>
  <si>
    <t>Stückmann, Hubert</t>
  </si>
  <si>
    <t>Fühner, Katharina</t>
  </si>
  <si>
    <t>HDC I</t>
  </si>
  <si>
    <t>HDC II</t>
  </si>
  <si>
    <t>Schnitt</t>
  </si>
  <si>
    <t>Husemann-Pokal</t>
  </si>
  <si>
    <t>Gesamt</t>
  </si>
  <si>
    <t>BASF II (Pin-Bester Verlierer)</t>
  </si>
  <si>
    <t>Atruvia (Freilos</t>
  </si>
  <si>
    <t>LWL (Pin-Bester Verlierer)</t>
  </si>
  <si>
    <r>
      <rPr>
        <b/>
        <sz val="20"/>
        <color theme="1"/>
        <rFont val="Calibri"/>
        <family val="2"/>
        <scheme val="minor"/>
      </rPr>
      <t>Karl-Heinz Husemann Pokal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Saison 2021 / 2022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Ergebnisse Vor- und Zwischenrunde</t>
    </r>
  </si>
  <si>
    <t>Qualifiziert für Finale der Finalrunde (21.05.2022)</t>
  </si>
  <si>
    <t>Qualifiziert für Finale der Trostrunde (21.05.2022)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</si>
</sst>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4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0" borderId="16" xfId="0" applyBorder="1"/>
    <xf numFmtId="0" fontId="0" fillId="0" borderId="14" xfId="0" applyBorder="1"/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8" fillId="0" borderId="19" xfId="0" applyFont="1" applyBorder="1"/>
    <xf numFmtId="0" fontId="8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19" xfId="0" applyFont="1" applyBorder="1"/>
    <xf numFmtId="0" fontId="1" fillId="0" borderId="20" xfId="0" applyFont="1" applyBorder="1"/>
    <xf numFmtId="0" fontId="8" fillId="0" borderId="25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8" xfId="0" applyBorder="1"/>
    <xf numFmtId="0" fontId="0" fillId="0" borderId="27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1" fillId="0" borderId="22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3" xfId="0" applyBorder="1"/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1" xfId="0" applyBorder="1"/>
    <xf numFmtId="0" fontId="1" fillId="0" borderId="21" xfId="0" applyFont="1" applyBorder="1" applyAlignment="1">
      <alignment horizontal="center" vertical="center"/>
    </xf>
    <xf numFmtId="0" fontId="0" fillId="0" borderId="13" xfId="0" applyBorder="1"/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5" borderId="0" xfId="0" applyFill="1"/>
    <xf numFmtId="0" fontId="2" fillId="5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6" borderId="0" xfId="0" applyFill="1"/>
    <xf numFmtId="0" fontId="8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/>
    <xf numFmtId="0" fontId="1" fillId="6" borderId="1" xfId="0" applyFont="1" applyFill="1" applyBorder="1"/>
    <xf numFmtId="0" fontId="1" fillId="6" borderId="14" xfId="0" applyFont="1" applyFill="1" applyBorder="1"/>
    <xf numFmtId="0" fontId="1" fillId="6" borderId="4" xfId="0" applyFont="1" applyFill="1" applyBorder="1"/>
    <xf numFmtId="0" fontId="1" fillId="6" borderId="9" xfId="0" applyFont="1" applyFill="1" applyBorder="1"/>
    <xf numFmtId="0" fontId="8" fillId="6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2" borderId="27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4" xfId="0" applyFill="1" applyBorder="1"/>
    <xf numFmtId="0" fontId="4" fillId="0" borderId="3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2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5" xfId="0" applyFont="1" applyBorder="1"/>
    <xf numFmtId="0" fontId="4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2" xfId="0" applyFont="1" applyBorder="1"/>
    <xf numFmtId="0" fontId="4" fillId="0" borderId="20" xfId="0" applyFont="1" applyBorder="1"/>
    <xf numFmtId="0" fontId="0" fillId="0" borderId="19" xfId="0" applyBorder="1"/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164" fontId="0" fillId="0" borderId="7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64" fontId="0" fillId="0" borderId="15" xfId="0" applyNumberFormat="1" applyBorder="1"/>
    <xf numFmtId="0" fontId="4" fillId="0" borderId="12" xfId="0" applyFont="1" applyBorder="1" applyAlignment="1">
      <alignment horizontal="center" vertical="center"/>
    </xf>
    <xf numFmtId="164" fontId="0" fillId="0" borderId="5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6" borderId="36" xfId="0" applyFont="1" applyFill="1" applyBorder="1"/>
    <xf numFmtId="0" fontId="1" fillId="6" borderId="41" xfId="0" applyFont="1" applyFill="1" applyBorder="1"/>
    <xf numFmtId="1" fontId="1" fillId="0" borderId="26" xfId="0" applyNumberFormat="1" applyFont="1" applyFill="1" applyBorder="1"/>
    <xf numFmtId="0" fontId="1" fillId="0" borderId="24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/>
    <xf numFmtId="0" fontId="0" fillId="0" borderId="34" xfId="0" applyBorder="1" applyAlignment="1"/>
    <xf numFmtId="0" fontId="4" fillId="0" borderId="29" xfId="0" applyFont="1" applyBorder="1" applyAlignment="1"/>
    <xf numFmtId="0" fontId="0" fillId="0" borderId="24" xfId="0" applyBorder="1" applyAlignment="1"/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/>
    <xf numFmtId="0" fontId="1" fillId="6" borderId="9" xfId="0" applyFont="1" applyFill="1" applyBorder="1" applyAlignment="1"/>
    <xf numFmtId="0" fontId="8" fillId="6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/>
    <xf numFmtId="0" fontId="1" fillId="6" borderId="10" xfId="0" applyFont="1" applyFill="1" applyBorder="1" applyAlignment="1"/>
    <xf numFmtId="0" fontId="8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/>
    <xf numFmtId="0" fontId="8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0</xdr:row>
      <xdr:rowOff>56030</xdr:rowOff>
    </xdr:from>
    <xdr:to>
      <xdr:col>0</xdr:col>
      <xdr:colOff>1258869</xdr:colOff>
      <xdr:row>0</xdr:row>
      <xdr:rowOff>1082675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3155C527-669B-4BC2-A07F-0A8C7EF2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56030"/>
          <a:ext cx="1124398" cy="1026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282051</xdr:colOff>
      <xdr:row>0</xdr:row>
      <xdr:rowOff>132565</xdr:rowOff>
    </xdr:from>
    <xdr:to>
      <xdr:col>10</xdr:col>
      <xdr:colOff>1328111</xdr:colOff>
      <xdr:row>0</xdr:row>
      <xdr:rowOff>1015925</xdr:rowOff>
    </xdr:to>
    <xdr:pic>
      <xdr:nvPicPr>
        <xdr:cNvPr id="5" name="Bild 2" descr="piktogramm-Bowling">
          <a:extLst>
            <a:ext uri="{FF2B5EF4-FFF2-40B4-BE49-F238E27FC236}">
              <a16:creationId xmlns:a16="http://schemas.microsoft.com/office/drawing/2014/main" id="{9D8B2337-A78C-496A-A48B-B73B8F74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1963" y="132565"/>
          <a:ext cx="1046060" cy="88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216056</xdr:colOff>
      <xdr:row>1</xdr:row>
      <xdr:rowOff>22412</xdr:rowOff>
    </xdr:to>
    <xdr:pic>
      <xdr:nvPicPr>
        <xdr:cNvPr id="6" name="Bild 1" descr="BSG-Kopf 600dpi">
          <a:extLst>
            <a:ext uri="{FF2B5EF4-FFF2-40B4-BE49-F238E27FC236}">
              <a16:creationId xmlns:a16="http://schemas.microsoft.com/office/drawing/2014/main" id="{ABAF8B1D-1DD0-4538-AB3E-9567787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2" y="0"/>
          <a:ext cx="12789056" cy="126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8"/>
  <sheetViews>
    <sheetView tabSelected="1" view="pageBreakPreview" zoomScale="60" zoomScaleNormal="85" workbookViewId="0">
      <selection sqref="A1:XFD2"/>
    </sheetView>
  </sheetViews>
  <sheetFormatPr baseColWidth="10" defaultRowHeight="14.4" x14ac:dyDescent="0.3"/>
  <cols>
    <col min="1" max="1" width="25.33203125" bestFit="1" customWidth="1"/>
    <col min="2" max="4" width="20.6640625" customWidth="1"/>
    <col min="5" max="5" width="22" bestFit="1" customWidth="1"/>
    <col min="7" max="7" width="25.33203125" bestFit="1" customWidth="1"/>
    <col min="8" max="11" width="20.6640625" customWidth="1"/>
  </cols>
  <sheetData>
    <row r="1" spans="1:11" ht="97.8" customHeight="1" x14ac:dyDescent="0.3"/>
    <row r="2" spans="1:11" ht="80.400000000000006" customHeight="1" x14ac:dyDescent="0.3">
      <c r="A2" s="216" t="s">
        <v>147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4" spans="1:11" ht="32.25" customHeigh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5" thickBot="1" x14ac:dyDescent="0.3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600000000000001" thickBot="1" x14ac:dyDescent="0.35">
      <c r="A6" s="60" t="s">
        <v>9</v>
      </c>
      <c r="B6" s="174"/>
      <c r="C6" s="175"/>
      <c r="D6" s="175"/>
      <c r="E6" s="213" t="s">
        <v>7</v>
      </c>
      <c r="F6" s="59"/>
      <c r="G6" s="60" t="s">
        <v>6</v>
      </c>
      <c r="H6" s="174"/>
      <c r="I6" s="175"/>
      <c r="J6" s="175"/>
      <c r="K6" s="213" t="s">
        <v>11</v>
      </c>
    </row>
    <row r="7" spans="1:11" ht="15.6" x14ac:dyDescent="0.3">
      <c r="A7" s="61">
        <f>IF(C7&gt;D7,2,IF(D7&gt;C7,0,1))</f>
        <v>1</v>
      </c>
      <c r="B7" s="62" t="s">
        <v>71</v>
      </c>
      <c r="C7" s="62">
        <f>VLOOKUP(A6,Teams!B3:J14,2,)</f>
        <v>0</v>
      </c>
      <c r="D7" s="62">
        <f>VLOOKUP(E6,Teams!B3:J14,2,)</f>
        <v>0</v>
      </c>
      <c r="E7" s="63">
        <f>IF(D7&gt;C7,2,IF(C7&gt;D7,0,1))</f>
        <v>1</v>
      </c>
      <c r="F7" s="59"/>
      <c r="G7" s="61">
        <f>IF(I7&gt;J7,2,IF(J7&gt;I7,0,1))</f>
        <v>0</v>
      </c>
      <c r="H7" s="62" t="s">
        <v>71</v>
      </c>
      <c r="I7" s="62">
        <f>VLOOKUP(G6,Teams!B3:J14,2,)</f>
        <v>734</v>
      </c>
      <c r="J7" s="62">
        <f>VLOOKUP(K6,Teams!B3:J14,2,)</f>
        <v>751</v>
      </c>
      <c r="K7" s="63">
        <f>IF(J7&gt;I7,2,IF(I7&gt;J7,0,1))</f>
        <v>2</v>
      </c>
    </row>
    <row r="8" spans="1:11" ht="15.6" x14ac:dyDescent="0.3">
      <c r="A8" s="64">
        <f t="shared" ref="A8:A10" si="0">IF(C8&gt;D8,2,IF(D8&gt;C8,0,1))</f>
        <v>1</v>
      </c>
      <c r="B8" s="62" t="s">
        <v>72</v>
      </c>
      <c r="C8" s="62">
        <f>VLOOKUP(A6,Teams!B3:J14,3,)</f>
        <v>0</v>
      </c>
      <c r="D8" s="62">
        <f>VLOOKUP(E6,Teams!B3:J14,3,)</f>
        <v>0</v>
      </c>
      <c r="E8" s="65">
        <f t="shared" ref="E8:E10" si="1">IF(D8&gt;C8,2,IF(C8&gt;D8,0,1))</f>
        <v>1</v>
      </c>
      <c r="F8" s="59"/>
      <c r="G8" s="64">
        <f t="shared" ref="G8:G10" si="2">IF(I8&gt;J8,2,IF(J8&gt;I8,0,1))</f>
        <v>0</v>
      </c>
      <c r="H8" s="62" t="s">
        <v>72</v>
      </c>
      <c r="I8" s="62">
        <f>VLOOKUP(G6,Teams!B3:J14,3,)</f>
        <v>769</v>
      </c>
      <c r="J8" s="62">
        <v>780</v>
      </c>
      <c r="K8" s="65">
        <f t="shared" ref="K8:K10" si="3">IF(J8&gt;I8,2,IF(I8&gt;J8,0,1))</f>
        <v>2</v>
      </c>
    </row>
    <row r="9" spans="1:11" ht="15.6" x14ac:dyDescent="0.3">
      <c r="A9" s="64">
        <f t="shared" si="0"/>
        <v>1</v>
      </c>
      <c r="B9" s="62" t="s">
        <v>73</v>
      </c>
      <c r="C9" s="62">
        <f>VLOOKUP(A6,Teams!B3:J14,4,)</f>
        <v>0</v>
      </c>
      <c r="D9" s="62">
        <f>VLOOKUP(E6,Teams!B3:J14,4,)</f>
        <v>0</v>
      </c>
      <c r="E9" s="65">
        <f t="shared" si="1"/>
        <v>1</v>
      </c>
      <c r="F9" s="59"/>
      <c r="G9" s="64">
        <f t="shared" si="2"/>
        <v>0</v>
      </c>
      <c r="H9" s="62" t="s">
        <v>73</v>
      </c>
      <c r="I9" s="62">
        <f>VLOOKUP(G6,Teams!B3:J14,4,)</f>
        <v>744</v>
      </c>
      <c r="J9" s="62">
        <f>VLOOKUP(K6,Teams!B3:J14,4,)</f>
        <v>800</v>
      </c>
      <c r="K9" s="65">
        <f t="shared" si="3"/>
        <v>2</v>
      </c>
    </row>
    <row r="10" spans="1:11" ht="15.6" x14ac:dyDescent="0.3">
      <c r="A10" s="64">
        <f t="shared" si="0"/>
        <v>1</v>
      </c>
      <c r="B10" s="62" t="s">
        <v>74</v>
      </c>
      <c r="C10" s="62">
        <f>VLOOKUP(A6,Teams!B3:J14,5,)</f>
        <v>0</v>
      </c>
      <c r="D10" s="62">
        <f>VLOOKUP(E6,Teams!B3:J14,5,)</f>
        <v>0</v>
      </c>
      <c r="E10" s="65">
        <f t="shared" si="1"/>
        <v>1</v>
      </c>
      <c r="F10" s="59"/>
      <c r="G10" s="64">
        <f t="shared" si="2"/>
        <v>0</v>
      </c>
      <c r="H10" s="62" t="s">
        <v>74</v>
      </c>
      <c r="I10" s="62">
        <f>VLOOKUP(G6,Teams!B3:J14,5,)</f>
        <v>2247</v>
      </c>
      <c r="J10" s="62">
        <v>2331</v>
      </c>
      <c r="K10" s="65">
        <f t="shared" si="3"/>
        <v>2</v>
      </c>
    </row>
    <row r="11" spans="1:11" ht="18.600000000000001" thickBot="1" x14ac:dyDescent="0.35">
      <c r="A11" s="66"/>
      <c r="B11" s="67" t="s">
        <v>116</v>
      </c>
      <c r="C11" s="68"/>
      <c r="D11" s="68"/>
      <c r="E11" s="69"/>
      <c r="F11" s="59"/>
      <c r="G11" s="66"/>
      <c r="H11" s="67" t="s">
        <v>116</v>
      </c>
      <c r="I11" s="68"/>
      <c r="J11" s="68"/>
      <c r="K11" s="69"/>
    </row>
    <row r="12" spans="1:11" ht="21.6" thickBot="1" x14ac:dyDescent="0.35">
      <c r="A12" s="70">
        <f>SUM(A7:A10)</f>
        <v>4</v>
      </c>
      <c r="B12" s="176" t="s">
        <v>117</v>
      </c>
      <c r="C12" s="177"/>
      <c r="D12" s="178"/>
      <c r="E12" s="71">
        <f>SUM(E7:E10)</f>
        <v>4</v>
      </c>
      <c r="F12" s="59"/>
      <c r="G12" s="70">
        <f>SUM(G7:G10)</f>
        <v>0</v>
      </c>
      <c r="H12" s="176" t="s">
        <v>117</v>
      </c>
      <c r="I12" s="177"/>
      <c r="J12" s="178"/>
      <c r="K12" s="71">
        <f>SUM(K7:K10)</f>
        <v>8</v>
      </c>
    </row>
    <row r="13" spans="1:11" ht="18" x14ac:dyDescent="0.3">
      <c r="A13" s="72"/>
      <c r="B13" s="73"/>
      <c r="C13" s="72"/>
      <c r="D13" s="72"/>
      <c r="E13" s="72"/>
      <c r="F13" s="59"/>
      <c r="G13" s="59"/>
      <c r="H13" s="59"/>
      <c r="I13" s="59"/>
      <c r="J13" s="59"/>
      <c r="K13" s="59"/>
    </row>
    <row r="14" spans="1:11" ht="15" thickBot="1" x14ac:dyDescent="0.35">
      <c r="A14" s="59">
        <v>1</v>
      </c>
      <c r="B14" s="59"/>
      <c r="C14" s="59"/>
      <c r="D14" s="59"/>
      <c r="E14" s="59">
        <v>2</v>
      </c>
      <c r="F14" s="59"/>
      <c r="G14" s="59"/>
      <c r="H14" s="59"/>
      <c r="I14" s="59"/>
      <c r="J14" s="59"/>
      <c r="K14" s="59"/>
    </row>
    <row r="15" spans="1:11" ht="18.600000000000001" thickBot="1" x14ac:dyDescent="0.35">
      <c r="A15" s="60" t="s">
        <v>10</v>
      </c>
      <c r="B15" s="174"/>
      <c r="C15" s="175"/>
      <c r="D15" s="175"/>
      <c r="E15" s="213" t="s">
        <v>93</v>
      </c>
      <c r="F15" s="59"/>
      <c r="G15" s="60" t="s">
        <v>5</v>
      </c>
      <c r="H15" s="174"/>
      <c r="I15" s="175"/>
      <c r="J15" s="175"/>
      <c r="K15" s="213" t="s">
        <v>12</v>
      </c>
    </row>
    <row r="16" spans="1:11" ht="15.6" x14ac:dyDescent="0.3">
      <c r="A16" s="61">
        <f>IF(C16&gt;D16,2,IF(D16&gt;C16,0,1))</f>
        <v>2</v>
      </c>
      <c r="B16" s="62" t="s">
        <v>71</v>
      </c>
      <c r="C16" s="62">
        <f>VLOOKUP(A15,Teams!B3:J14,2,)</f>
        <v>773</v>
      </c>
      <c r="D16" s="62">
        <f>VLOOKUP(E15,Teams!B3:J14,2,)</f>
        <v>715</v>
      </c>
      <c r="E16" s="63">
        <f>IF(D16&gt;C16,2,IF(C16&gt;D16,0,1))</f>
        <v>0</v>
      </c>
      <c r="F16" s="59"/>
      <c r="G16" s="61">
        <f>IF(I16&gt;J16,2,IF(J16&gt;I16,0,1))</f>
        <v>0</v>
      </c>
      <c r="H16" s="62" t="s">
        <v>71</v>
      </c>
      <c r="I16" s="62">
        <f>Vorrunde!L60</f>
        <v>710</v>
      </c>
      <c r="J16" s="62">
        <f>VLOOKUP(K15,Teams!B3:J14,2,)</f>
        <v>727</v>
      </c>
      <c r="K16" s="63">
        <f>IF(J16&gt;I16,2,IF(I16&gt;J16,0,1))</f>
        <v>2</v>
      </c>
    </row>
    <row r="17" spans="1:11" ht="15.6" x14ac:dyDescent="0.3">
      <c r="A17" s="64">
        <f t="shared" ref="A17:A19" si="4">IF(C17&gt;D17,2,IF(D17&gt;C17,0,1))</f>
        <v>0</v>
      </c>
      <c r="B17" s="62" t="s">
        <v>72</v>
      </c>
      <c r="C17" s="62">
        <f>VLOOKUP(A15,Teams!B3:J14,3,)</f>
        <v>685</v>
      </c>
      <c r="D17" s="62">
        <f>VLOOKUP(E15,Teams!B3:J14,3,)</f>
        <v>880</v>
      </c>
      <c r="E17" s="65">
        <f t="shared" ref="E17:E19" si="5">IF(D17&gt;C17,2,IF(C17&gt;D17,0,1))</f>
        <v>2</v>
      </c>
      <c r="F17" s="59"/>
      <c r="G17" s="64">
        <f t="shared" ref="G17:G19" si="6">IF(I17&gt;J17,2,IF(J17&gt;I17,0,1))</f>
        <v>2</v>
      </c>
      <c r="H17" s="62" t="s">
        <v>72</v>
      </c>
      <c r="I17" s="62">
        <f>Vorrunde!M60</f>
        <v>727</v>
      </c>
      <c r="J17" s="62">
        <v>721</v>
      </c>
      <c r="K17" s="65">
        <f t="shared" ref="K17:K19" si="7">IF(J17&gt;I17,2,IF(I17&gt;J17,0,1))</f>
        <v>0</v>
      </c>
    </row>
    <row r="18" spans="1:11" ht="15.6" x14ac:dyDescent="0.3">
      <c r="A18" s="64">
        <f t="shared" si="4"/>
        <v>0</v>
      </c>
      <c r="B18" s="62" t="s">
        <v>73</v>
      </c>
      <c r="C18" s="62">
        <f>VLOOKUP(A15,Teams!B3:J14,4,)</f>
        <v>681</v>
      </c>
      <c r="D18" s="62">
        <f>VLOOKUP(E15,Teams!B3:J14,4,)</f>
        <v>773</v>
      </c>
      <c r="E18" s="65">
        <f t="shared" si="5"/>
        <v>2</v>
      </c>
      <c r="F18" s="59"/>
      <c r="G18" s="64">
        <f t="shared" si="6"/>
        <v>0</v>
      </c>
      <c r="H18" s="62" t="s">
        <v>73</v>
      </c>
      <c r="I18" s="62">
        <f>Vorrunde!N60</f>
        <v>750</v>
      </c>
      <c r="J18" s="62">
        <f>VLOOKUP(K15,Teams!B3:J14,4,)</f>
        <v>837</v>
      </c>
      <c r="K18" s="65">
        <f t="shared" si="7"/>
        <v>2</v>
      </c>
    </row>
    <row r="19" spans="1:11" ht="15.6" x14ac:dyDescent="0.3">
      <c r="A19" s="64">
        <f t="shared" si="4"/>
        <v>0</v>
      </c>
      <c r="B19" s="62" t="s">
        <v>74</v>
      </c>
      <c r="C19" s="62">
        <f>VLOOKUP(A15,Teams!B3:J14,5,)</f>
        <v>2139</v>
      </c>
      <c r="D19" s="62">
        <f>VLOOKUP(E15,Teams!B3:J14,5,)</f>
        <v>2368</v>
      </c>
      <c r="E19" s="65">
        <f t="shared" si="5"/>
        <v>2</v>
      </c>
      <c r="F19" s="59"/>
      <c r="G19" s="64">
        <f t="shared" si="6"/>
        <v>0</v>
      </c>
      <c r="H19" s="62" t="s">
        <v>74</v>
      </c>
      <c r="I19" s="62">
        <v>2187</v>
      </c>
      <c r="J19" s="62">
        <v>2285</v>
      </c>
      <c r="K19" s="65">
        <f t="shared" si="7"/>
        <v>2</v>
      </c>
    </row>
    <row r="20" spans="1:11" ht="18.600000000000001" thickBot="1" x14ac:dyDescent="0.35">
      <c r="A20" s="66"/>
      <c r="B20" s="67" t="s">
        <v>116</v>
      </c>
      <c r="C20" s="68"/>
      <c r="D20" s="68"/>
      <c r="E20" s="69"/>
      <c r="F20" s="59"/>
      <c r="G20" s="66"/>
      <c r="H20" s="67" t="s">
        <v>116</v>
      </c>
      <c r="I20" s="68"/>
      <c r="J20" s="68"/>
      <c r="K20" s="69"/>
    </row>
    <row r="21" spans="1:11" ht="21.6" thickBot="1" x14ac:dyDescent="0.35">
      <c r="A21" s="70">
        <f>SUM(A16:A19)</f>
        <v>2</v>
      </c>
      <c r="B21" s="176" t="s">
        <v>117</v>
      </c>
      <c r="C21" s="177"/>
      <c r="D21" s="178"/>
      <c r="E21" s="71">
        <f>SUM(E16:E19)</f>
        <v>6</v>
      </c>
      <c r="F21" s="59"/>
      <c r="G21" s="70">
        <f>SUM(G16:G19)</f>
        <v>2</v>
      </c>
      <c r="H21" s="176" t="s">
        <v>117</v>
      </c>
      <c r="I21" s="177"/>
      <c r="J21" s="178"/>
      <c r="K21" s="71">
        <f>SUM(K16:K19)</f>
        <v>6</v>
      </c>
    </row>
    <row r="22" spans="1:11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5" thickBot="1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8.600000000000001" thickBot="1" x14ac:dyDescent="0.35">
      <c r="A24" s="213" t="s">
        <v>90</v>
      </c>
      <c r="B24" s="174"/>
      <c r="C24" s="175"/>
      <c r="D24" s="175"/>
      <c r="E24" s="60" t="s">
        <v>8</v>
      </c>
      <c r="F24" s="59"/>
      <c r="G24" s="213" t="s">
        <v>4</v>
      </c>
      <c r="H24" s="174"/>
      <c r="I24" s="175"/>
      <c r="J24" s="175"/>
      <c r="K24" s="60" t="s">
        <v>3</v>
      </c>
    </row>
    <row r="25" spans="1:11" ht="15.6" x14ac:dyDescent="0.3">
      <c r="A25" s="61">
        <f>IF(C25&gt;D25,2,IF(D25&gt;C25,0,1))</f>
        <v>2</v>
      </c>
      <c r="B25" s="62" t="s">
        <v>71</v>
      </c>
      <c r="C25" s="62">
        <f>VLOOKUP(A24,Teams!B3:J14,2,)</f>
        <v>801</v>
      </c>
      <c r="D25" s="62">
        <f>VLOOKUP(E24,Teams!B3:J14,2,)</f>
        <v>680</v>
      </c>
      <c r="E25" s="63">
        <f>IF(D25&gt;C25,2,IF(C25&gt;D25,0,1))</f>
        <v>0</v>
      </c>
      <c r="F25" s="59"/>
      <c r="G25" s="61">
        <f>IF(I25&gt;J25,2,IF(J25&gt;I25,0,1))</f>
        <v>2</v>
      </c>
      <c r="H25" s="62" t="s">
        <v>71</v>
      </c>
      <c r="I25" s="62">
        <f>VLOOKUP(G24,Teams!B3:J14,2,)</f>
        <v>773</v>
      </c>
      <c r="J25" s="62">
        <f>VLOOKUP(K24,Teams!B3:J14,2,)</f>
        <v>721</v>
      </c>
      <c r="K25" s="63">
        <f>IF(J25&gt;I25,2,IF(I25&gt;J25,0,1))</f>
        <v>0</v>
      </c>
    </row>
    <row r="26" spans="1:11" ht="15.6" x14ac:dyDescent="0.3">
      <c r="A26" s="64">
        <f t="shared" ref="A26:A28" si="8">IF(C26&gt;D26,2,IF(D26&gt;C26,0,1))</f>
        <v>2</v>
      </c>
      <c r="B26" s="62" t="s">
        <v>72</v>
      </c>
      <c r="C26" s="62">
        <f>VLOOKUP(A24,Teams!B3:J14,3,)</f>
        <v>786</v>
      </c>
      <c r="D26" s="62">
        <f>VLOOKUP(E24,Teams!B3:J14,3,)</f>
        <v>697</v>
      </c>
      <c r="E26" s="65">
        <f t="shared" ref="E26:E28" si="9">IF(D26&gt;C26,2,IF(C26&gt;D26,0,1))</f>
        <v>0</v>
      </c>
      <c r="F26" s="59"/>
      <c r="G26" s="64">
        <f t="shared" ref="G26:G28" si="10">IF(I26&gt;J26,2,IF(J26&gt;I26,0,1))</f>
        <v>2</v>
      </c>
      <c r="H26" s="62" t="s">
        <v>72</v>
      </c>
      <c r="I26" s="62">
        <f>VLOOKUP(G24,Teams!B3:J14,3,)</f>
        <v>746</v>
      </c>
      <c r="J26" s="62">
        <f>VLOOKUP(K24,Teams!B3:J14,3,)</f>
        <v>689</v>
      </c>
      <c r="K26" s="65">
        <f t="shared" ref="K26:K28" si="11">IF(J26&gt;I26,2,IF(I26&gt;J26,0,1))</f>
        <v>0</v>
      </c>
    </row>
    <row r="27" spans="1:11" ht="15.6" x14ac:dyDescent="0.3">
      <c r="A27" s="64">
        <f t="shared" si="8"/>
        <v>2</v>
      </c>
      <c r="B27" s="62" t="s">
        <v>73</v>
      </c>
      <c r="C27" s="62">
        <v>838</v>
      </c>
      <c r="D27" s="62">
        <f>VLOOKUP(E24,Teams!B3:J14,4,)</f>
        <v>637</v>
      </c>
      <c r="E27" s="65">
        <f t="shared" si="9"/>
        <v>0</v>
      </c>
      <c r="F27" s="59"/>
      <c r="G27" s="64">
        <f t="shared" si="10"/>
        <v>2</v>
      </c>
      <c r="H27" s="62" t="s">
        <v>73</v>
      </c>
      <c r="I27" s="62">
        <f>VLOOKUP(G24,Teams!B3:J14,4,)</f>
        <v>801</v>
      </c>
      <c r="J27" s="62">
        <v>773</v>
      </c>
      <c r="K27" s="65">
        <f t="shared" si="11"/>
        <v>0</v>
      </c>
    </row>
    <row r="28" spans="1:11" ht="15.6" x14ac:dyDescent="0.3">
      <c r="A28" s="64">
        <f t="shared" si="8"/>
        <v>2</v>
      </c>
      <c r="B28" s="62" t="s">
        <v>74</v>
      </c>
      <c r="C28" s="62">
        <v>2425</v>
      </c>
      <c r="D28" s="62">
        <f>VLOOKUP(E24,Teams!B3:J14,5,)</f>
        <v>2014</v>
      </c>
      <c r="E28" s="65">
        <f t="shared" si="9"/>
        <v>0</v>
      </c>
      <c r="F28" s="59"/>
      <c r="G28" s="64">
        <f t="shared" si="10"/>
        <v>2</v>
      </c>
      <c r="H28" s="62" t="s">
        <v>74</v>
      </c>
      <c r="I28" s="62">
        <f>VLOOKUP(G24,Teams!B3:J14,5,)</f>
        <v>2320</v>
      </c>
      <c r="J28" s="62">
        <v>2183</v>
      </c>
      <c r="K28" s="65">
        <f t="shared" si="11"/>
        <v>0</v>
      </c>
    </row>
    <row r="29" spans="1:11" ht="18.600000000000001" thickBot="1" x14ac:dyDescent="0.35">
      <c r="A29" s="66"/>
      <c r="B29" s="67" t="s">
        <v>116</v>
      </c>
      <c r="C29" s="68"/>
      <c r="D29" s="68"/>
      <c r="E29" s="69"/>
      <c r="F29" s="59"/>
      <c r="G29" s="66"/>
      <c r="H29" s="67" t="s">
        <v>116</v>
      </c>
      <c r="I29" s="68"/>
      <c r="J29" s="68"/>
      <c r="K29" s="69"/>
    </row>
    <row r="30" spans="1:11" ht="21.6" thickBot="1" x14ac:dyDescent="0.35">
      <c r="A30" s="70">
        <f>SUM(A25:A28)</f>
        <v>8</v>
      </c>
      <c r="B30" s="176" t="s">
        <v>117</v>
      </c>
      <c r="C30" s="177"/>
      <c r="D30" s="178"/>
      <c r="E30" s="71">
        <f>SUM(E25:E28)</f>
        <v>0</v>
      </c>
      <c r="F30" s="59"/>
      <c r="G30" s="70">
        <f>SUM(G25:G28)</f>
        <v>8</v>
      </c>
      <c r="H30" s="176" t="s">
        <v>117</v>
      </c>
      <c r="I30" s="177"/>
      <c r="J30" s="178"/>
      <c r="K30" s="71">
        <f>SUM(K25:K28)</f>
        <v>0</v>
      </c>
    </row>
    <row r="34" spans="1:11" ht="25.8" x14ac:dyDescent="0.3">
      <c r="A34" s="173" t="s">
        <v>115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25.8" x14ac:dyDescent="0.3">
      <c r="A35" s="173" t="s">
        <v>130</v>
      </c>
      <c r="B35" s="183"/>
      <c r="C35" s="183"/>
      <c r="D35" s="183"/>
      <c r="E35" s="183"/>
      <c r="F35" s="89"/>
      <c r="G35" s="173" t="s">
        <v>131</v>
      </c>
      <c r="H35" s="183"/>
      <c r="I35" s="183"/>
      <c r="J35" s="183"/>
      <c r="K35" s="183"/>
    </row>
    <row r="36" spans="1:11" ht="15" thickBot="1" x14ac:dyDescent="0.3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18.600000000000001" thickBot="1" x14ac:dyDescent="0.35">
      <c r="A37" s="213" t="s">
        <v>4</v>
      </c>
      <c r="B37" s="171"/>
      <c r="C37" s="172"/>
      <c r="D37" s="172"/>
      <c r="E37" s="75" t="s">
        <v>7</v>
      </c>
      <c r="F37" s="74"/>
      <c r="G37" s="213" t="s">
        <v>6</v>
      </c>
      <c r="H37" s="171"/>
      <c r="I37" s="172"/>
      <c r="J37" s="172"/>
      <c r="K37" s="75" t="s">
        <v>8</v>
      </c>
    </row>
    <row r="38" spans="1:11" ht="15.6" x14ac:dyDescent="0.3">
      <c r="A38" s="76">
        <f>IF(C38&gt;D38,2,IF(D38&gt;C38,0,1))</f>
        <v>2</v>
      </c>
      <c r="B38" s="77" t="s">
        <v>71</v>
      </c>
      <c r="C38" s="77">
        <f>VLOOKUP(A37,Teams!B3:J14,6,)</f>
        <v>817</v>
      </c>
      <c r="D38" s="77">
        <v>673</v>
      </c>
      <c r="E38" s="78">
        <f>IF(D38&gt;C38,2,IF(C38&gt;D38,0,1))</f>
        <v>0</v>
      </c>
      <c r="F38" s="74"/>
      <c r="G38" s="76">
        <f>IF(I38&gt;J38,2,IF(J38&gt;I38,0,1))</f>
        <v>2</v>
      </c>
      <c r="H38" s="77" t="s">
        <v>71</v>
      </c>
      <c r="I38" s="77">
        <f>VLOOKUP(G37,Teams!B3:J14,6,)</f>
        <v>762</v>
      </c>
      <c r="J38" s="77">
        <v>650</v>
      </c>
      <c r="K38" s="78">
        <f>IF(J38&gt;I38,2,IF(I38&gt;J38,0,1))</f>
        <v>0</v>
      </c>
    </row>
    <row r="39" spans="1:11" ht="15.6" x14ac:dyDescent="0.3">
      <c r="A39" s="79">
        <f t="shared" ref="A39:A41" si="12">IF(C39&gt;D39,2,IF(D39&gt;C39,0,1))</f>
        <v>2</v>
      </c>
      <c r="B39" s="77" t="s">
        <v>72</v>
      </c>
      <c r="C39" s="77">
        <f>VLOOKUP(A37,Teams!B3:J14,7,)</f>
        <v>844</v>
      </c>
      <c r="D39" s="77">
        <v>640</v>
      </c>
      <c r="E39" s="80">
        <f t="shared" ref="E39:E41" si="13">IF(D39&gt;C39,2,IF(C39&gt;D39,0,1))</f>
        <v>0</v>
      </c>
      <c r="F39" s="74"/>
      <c r="G39" s="79">
        <f t="shared" ref="G39:G41" si="14">IF(I39&gt;J39,2,IF(J39&gt;I39,0,1))</f>
        <v>2</v>
      </c>
      <c r="H39" s="77" t="s">
        <v>72</v>
      </c>
      <c r="I39" s="77">
        <f>VLOOKUP(G37,Teams!B3:J14,7,)</f>
        <v>716</v>
      </c>
      <c r="J39" s="77">
        <v>621</v>
      </c>
      <c r="K39" s="80">
        <f t="shared" ref="K39:K41" si="15">IF(J39&gt;I39,2,IF(I39&gt;J39,0,1))</f>
        <v>0</v>
      </c>
    </row>
    <row r="40" spans="1:11" ht="15.6" x14ac:dyDescent="0.3">
      <c r="A40" s="79">
        <f t="shared" si="12"/>
        <v>0</v>
      </c>
      <c r="B40" s="77" t="s">
        <v>73</v>
      </c>
      <c r="C40" s="77">
        <f>VLOOKUP(A37,Teams!B3:J14,8,)</f>
        <v>705</v>
      </c>
      <c r="D40" s="77">
        <v>714</v>
      </c>
      <c r="E40" s="80">
        <f t="shared" si="13"/>
        <v>2</v>
      </c>
      <c r="F40" s="74"/>
      <c r="G40" s="79">
        <f t="shared" si="14"/>
        <v>2</v>
      </c>
      <c r="H40" s="77" t="s">
        <v>73</v>
      </c>
      <c r="I40" s="77">
        <f>VLOOKUP(G37,Teams!B3:J14,8,)</f>
        <v>780</v>
      </c>
      <c r="J40" s="77">
        <v>646</v>
      </c>
      <c r="K40" s="80">
        <f t="shared" si="15"/>
        <v>0</v>
      </c>
    </row>
    <row r="41" spans="1:11" ht="15.6" x14ac:dyDescent="0.3">
      <c r="A41" s="79">
        <f t="shared" si="12"/>
        <v>2</v>
      </c>
      <c r="B41" s="77" t="s">
        <v>74</v>
      </c>
      <c r="C41" s="77">
        <f>VLOOKUP(A37,Teams!B3:J14,9,)</f>
        <v>2366</v>
      </c>
      <c r="D41" s="77">
        <v>2027</v>
      </c>
      <c r="E41" s="80">
        <f t="shared" si="13"/>
        <v>0</v>
      </c>
      <c r="F41" s="74"/>
      <c r="G41" s="79">
        <f t="shared" si="14"/>
        <v>2</v>
      </c>
      <c r="H41" s="77" t="s">
        <v>74</v>
      </c>
      <c r="I41" s="77">
        <f>VLOOKUP(G37,Teams!B3:J14,9,)</f>
        <v>2258</v>
      </c>
      <c r="J41" s="77">
        <v>1917</v>
      </c>
      <c r="K41" s="80">
        <f t="shared" si="15"/>
        <v>0</v>
      </c>
    </row>
    <row r="42" spans="1:11" ht="18.600000000000001" thickBot="1" x14ac:dyDescent="0.35">
      <c r="A42" s="81"/>
      <c r="B42" s="82" t="s">
        <v>116</v>
      </c>
      <c r="C42" s="83"/>
      <c r="D42" s="83"/>
      <c r="E42" s="84"/>
      <c r="F42" s="74"/>
      <c r="G42" s="81"/>
      <c r="H42" s="82" t="s">
        <v>116</v>
      </c>
      <c r="I42" s="83"/>
      <c r="J42" s="83"/>
      <c r="K42" s="84"/>
    </row>
    <row r="43" spans="1:11" ht="21.6" thickBot="1" x14ac:dyDescent="0.35">
      <c r="A43" s="85">
        <f>SUM(A38:A41)</f>
        <v>6</v>
      </c>
      <c r="B43" s="180" t="s">
        <v>117</v>
      </c>
      <c r="C43" s="181"/>
      <c r="D43" s="182"/>
      <c r="E43" s="86">
        <f>SUM(E38:E41)</f>
        <v>2</v>
      </c>
      <c r="F43" s="74"/>
      <c r="G43" s="85">
        <f>SUM(G38:G41)</f>
        <v>8</v>
      </c>
      <c r="H43" s="180" t="s">
        <v>117</v>
      </c>
      <c r="I43" s="181"/>
      <c r="J43" s="182"/>
      <c r="K43" s="86">
        <f>SUM(K38:K41)</f>
        <v>0</v>
      </c>
    </row>
    <row r="44" spans="1:11" ht="18" x14ac:dyDescent="0.3">
      <c r="A44" s="87"/>
      <c r="B44" s="88"/>
      <c r="C44" s="87"/>
      <c r="D44" s="87"/>
      <c r="E44" s="87"/>
      <c r="F44" s="74"/>
      <c r="G44" s="74"/>
      <c r="H44" s="74"/>
      <c r="I44" s="74"/>
      <c r="J44" s="74"/>
      <c r="K44" s="74"/>
    </row>
    <row r="45" spans="1:11" ht="15" thickBot="1" x14ac:dyDescent="0.3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8.600000000000001" thickBot="1" x14ac:dyDescent="0.35">
      <c r="A46" s="75" t="s">
        <v>93</v>
      </c>
      <c r="B46" s="171"/>
      <c r="C46" s="172"/>
      <c r="D46" s="172"/>
      <c r="E46" s="213" t="s">
        <v>11</v>
      </c>
      <c r="F46" s="74"/>
      <c r="G46" s="214" t="s">
        <v>5</v>
      </c>
      <c r="H46" s="171"/>
      <c r="I46" s="172"/>
      <c r="J46" s="172"/>
      <c r="K46" s="213" t="s">
        <v>3</v>
      </c>
    </row>
    <row r="47" spans="1:11" ht="15.6" x14ac:dyDescent="0.3">
      <c r="A47" s="76">
        <f>IF(C47&gt;D47,2,IF(D47&gt;C47,0,1))</f>
        <v>0</v>
      </c>
      <c r="B47" s="77" t="s">
        <v>71</v>
      </c>
      <c r="C47" s="77">
        <v>646</v>
      </c>
      <c r="D47" s="77">
        <f>VLOOKUP(E46,Teams!B3:J14,6,)</f>
        <v>724</v>
      </c>
      <c r="E47" s="78">
        <f>IF(D47&gt;C47,2,IF(C47&gt;D47,0,1))</f>
        <v>2</v>
      </c>
      <c r="F47" s="74"/>
      <c r="G47" s="76">
        <f>IF(I47&gt;J47,2,IF(J47&gt;I47,0,1))</f>
        <v>0</v>
      </c>
      <c r="H47" s="77" t="s">
        <v>71</v>
      </c>
      <c r="I47" s="77">
        <v>715</v>
      </c>
      <c r="J47" s="77">
        <f>VLOOKUP(K46,Teams!B3:J14,6,)</f>
        <v>775</v>
      </c>
      <c r="K47" s="78">
        <f>IF(J47&gt;I47,2,IF(I47&gt;J47,0,1))</f>
        <v>2</v>
      </c>
    </row>
    <row r="48" spans="1:11" ht="15.6" x14ac:dyDescent="0.3">
      <c r="A48" s="79">
        <f t="shared" ref="A48:A50" si="16">IF(C48&gt;D48,2,IF(D48&gt;C48,0,1))</f>
        <v>0</v>
      </c>
      <c r="B48" s="77" t="s">
        <v>72</v>
      </c>
      <c r="C48" s="77">
        <v>718</v>
      </c>
      <c r="D48" s="77">
        <f>VLOOKUP(E46,Teams!B3:J14,7,)</f>
        <v>789</v>
      </c>
      <c r="E48" s="80">
        <f t="shared" ref="E48:E50" si="17">IF(D48&gt;C48,2,IF(C48&gt;D48,0,1))</f>
        <v>2</v>
      </c>
      <c r="F48" s="74"/>
      <c r="G48" s="79">
        <f t="shared" ref="G48:G50" si="18">IF(I48&gt;J48,2,IF(J48&gt;I48,0,1))</f>
        <v>0</v>
      </c>
      <c r="H48" s="77" t="s">
        <v>72</v>
      </c>
      <c r="I48" s="77">
        <f>VLOOKUP(G46,Teams!B3:J14,7,)</f>
        <v>719</v>
      </c>
      <c r="J48" s="77">
        <f>VLOOKUP(K46,Teams!B3:J14,7,)</f>
        <v>829</v>
      </c>
      <c r="K48" s="80">
        <f t="shared" ref="K48:K50" si="19">IF(J48&gt;I48,2,IF(I48&gt;J48,0,1))</f>
        <v>2</v>
      </c>
    </row>
    <row r="49" spans="1:11" ht="15.6" x14ac:dyDescent="0.3">
      <c r="A49" s="79">
        <f t="shared" si="16"/>
        <v>2</v>
      </c>
      <c r="B49" s="77" t="s">
        <v>73</v>
      </c>
      <c r="C49" s="77">
        <v>775</v>
      </c>
      <c r="D49" s="77">
        <f>VLOOKUP(E46,Teams!B3:J14,8,)</f>
        <v>721</v>
      </c>
      <c r="E49" s="80">
        <f t="shared" si="17"/>
        <v>0</v>
      </c>
      <c r="F49" s="74"/>
      <c r="G49" s="79">
        <f t="shared" si="18"/>
        <v>0</v>
      </c>
      <c r="H49" s="77" t="s">
        <v>73</v>
      </c>
      <c r="I49" s="77">
        <f>VLOOKUP(G46,Teams!B3:J14,8,)</f>
        <v>719</v>
      </c>
      <c r="J49" s="77">
        <v>798</v>
      </c>
      <c r="K49" s="80">
        <f t="shared" si="19"/>
        <v>2</v>
      </c>
    </row>
    <row r="50" spans="1:11" ht="15.6" x14ac:dyDescent="0.3">
      <c r="A50" s="79">
        <f t="shared" si="16"/>
        <v>0</v>
      </c>
      <c r="B50" s="77" t="s">
        <v>74</v>
      </c>
      <c r="C50" s="77">
        <v>2139</v>
      </c>
      <c r="D50" s="77">
        <f>VLOOKUP(E46,Teams!B3:J14,9,)</f>
        <v>2234</v>
      </c>
      <c r="E50" s="80">
        <f t="shared" si="17"/>
        <v>2</v>
      </c>
      <c r="F50" s="74"/>
      <c r="G50" s="79">
        <f t="shared" si="18"/>
        <v>0</v>
      </c>
      <c r="H50" s="77" t="s">
        <v>74</v>
      </c>
      <c r="I50" s="77">
        <v>2153</v>
      </c>
      <c r="J50" s="77">
        <v>2402</v>
      </c>
      <c r="K50" s="80">
        <f t="shared" si="19"/>
        <v>2</v>
      </c>
    </row>
    <row r="51" spans="1:11" ht="18.600000000000001" thickBot="1" x14ac:dyDescent="0.35">
      <c r="A51" s="81"/>
      <c r="B51" s="82" t="s">
        <v>116</v>
      </c>
      <c r="C51" s="83"/>
      <c r="D51" s="83"/>
      <c r="E51" s="84"/>
      <c r="F51" s="74"/>
      <c r="G51" s="81"/>
      <c r="H51" s="82" t="s">
        <v>116</v>
      </c>
      <c r="I51" s="83"/>
      <c r="J51" s="83"/>
      <c r="K51" s="84"/>
    </row>
    <row r="52" spans="1:11" ht="21.6" thickBot="1" x14ac:dyDescent="0.35">
      <c r="A52" s="85">
        <f>SUM(A47:A50)</f>
        <v>2</v>
      </c>
      <c r="B52" s="180" t="s">
        <v>117</v>
      </c>
      <c r="C52" s="181"/>
      <c r="D52" s="182"/>
      <c r="E52" s="86">
        <f>SUM(E47:E50)</f>
        <v>6</v>
      </c>
      <c r="F52" s="74"/>
      <c r="G52" s="85">
        <f>SUM(G47:G50)</f>
        <v>0</v>
      </c>
      <c r="H52" s="180" t="s">
        <v>117</v>
      </c>
      <c r="I52" s="181"/>
      <c r="J52" s="182"/>
      <c r="K52" s="86">
        <f>SUM(K47:K50)</f>
        <v>8</v>
      </c>
    </row>
    <row r="53" spans="1:11" x14ac:dyDescent="0.3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thickBot="1" x14ac:dyDescent="0.3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1" ht="18.600000000000001" thickBot="1" x14ac:dyDescent="0.35">
      <c r="A55" s="213" t="s">
        <v>90</v>
      </c>
      <c r="B55" s="171"/>
      <c r="C55" s="172"/>
      <c r="D55" s="172"/>
      <c r="E55" s="214" t="s">
        <v>12</v>
      </c>
      <c r="F55" s="74"/>
      <c r="G55" s="75" t="s">
        <v>9</v>
      </c>
      <c r="H55" s="171"/>
      <c r="I55" s="172"/>
      <c r="J55" s="172"/>
      <c r="K55" s="215" t="s">
        <v>10</v>
      </c>
    </row>
    <row r="56" spans="1:11" ht="15.6" x14ac:dyDescent="0.3">
      <c r="A56" s="76">
        <f>IF(C56&gt;D56,2,IF(D56&gt;C56,0,1))</f>
        <v>2</v>
      </c>
      <c r="B56" s="77" t="s">
        <v>71</v>
      </c>
      <c r="C56" s="77">
        <f>VLOOKUP(A55,Teams!B3:J14,6,)</f>
        <v>807</v>
      </c>
      <c r="D56" s="77">
        <v>780</v>
      </c>
      <c r="E56" s="78">
        <f>IF(D56&gt;C56,2,IF(C56&gt;D56,0,1))</f>
        <v>0</v>
      </c>
      <c r="F56" s="74"/>
      <c r="G56" s="76">
        <f>IF(I56&gt;J56,2,IF(J56&gt;I56,0,1))</f>
        <v>0</v>
      </c>
      <c r="H56" s="77" t="s">
        <v>71</v>
      </c>
      <c r="I56" s="77">
        <f>VLOOKUP(G55,Teams!B3:J14,6,)</f>
        <v>0</v>
      </c>
      <c r="J56" s="77">
        <v>1</v>
      </c>
      <c r="K56" s="78">
        <f>IF(J56&gt;I56,2,IF(I56&gt;J56,0,1))</f>
        <v>2</v>
      </c>
    </row>
    <row r="57" spans="1:11" ht="15.6" x14ac:dyDescent="0.3">
      <c r="A57" s="79">
        <f t="shared" ref="A57:A59" si="20">IF(C57&gt;D57,2,IF(D57&gt;C57,0,1))</f>
        <v>2</v>
      </c>
      <c r="B57" s="77" t="s">
        <v>72</v>
      </c>
      <c r="C57" s="77">
        <f>VLOOKUP(A55,Teams!B3:J14,7,)</f>
        <v>858</v>
      </c>
      <c r="D57" s="77">
        <v>724</v>
      </c>
      <c r="E57" s="80">
        <f t="shared" ref="E57:E59" si="21">IF(D57&gt;C57,2,IF(C57&gt;D57,0,1))</f>
        <v>0</v>
      </c>
      <c r="F57" s="74"/>
      <c r="G57" s="79">
        <f t="shared" ref="G57:G59" si="22">IF(I57&gt;J57,2,IF(J57&gt;I57,0,1))</f>
        <v>0</v>
      </c>
      <c r="H57" s="77" t="s">
        <v>72</v>
      </c>
      <c r="I57" s="77">
        <f>VLOOKUP(G55,Teams!B3:J14,7,)</f>
        <v>0</v>
      </c>
      <c r="J57" s="77">
        <v>1</v>
      </c>
      <c r="K57" s="80">
        <f t="shared" ref="K57:K59" si="23">IF(J57&gt;I57,2,IF(I57&gt;J57,0,1))</f>
        <v>2</v>
      </c>
    </row>
    <row r="58" spans="1:11" ht="15.6" x14ac:dyDescent="0.3">
      <c r="A58" s="79">
        <f t="shared" si="20"/>
        <v>2</v>
      </c>
      <c r="B58" s="77" t="s">
        <v>73</v>
      </c>
      <c r="C58" s="77">
        <f>VLOOKUP(A55,Teams!B3:J14,8,)</f>
        <v>817</v>
      </c>
      <c r="D58" s="77">
        <v>747</v>
      </c>
      <c r="E58" s="80">
        <f t="shared" si="21"/>
        <v>0</v>
      </c>
      <c r="F58" s="74"/>
      <c r="G58" s="79">
        <f t="shared" si="22"/>
        <v>0</v>
      </c>
      <c r="H58" s="77" t="s">
        <v>73</v>
      </c>
      <c r="I58" s="77">
        <f>VLOOKUP(G55,Teams!B3:J14,8,)</f>
        <v>0</v>
      </c>
      <c r="J58" s="77">
        <v>1</v>
      </c>
      <c r="K58" s="80">
        <f t="shared" si="23"/>
        <v>2</v>
      </c>
    </row>
    <row r="59" spans="1:11" ht="15.6" x14ac:dyDescent="0.3">
      <c r="A59" s="79">
        <f t="shared" si="20"/>
        <v>2</v>
      </c>
      <c r="B59" s="77" t="s">
        <v>74</v>
      </c>
      <c r="C59" s="77">
        <f>VLOOKUP(A55,Teams!B3:J14,9,)</f>
        <v>2482</v>
      </c>
      <c r="D59" s="77">
        <v>2251</v>
      </c>
      <c r="E59" s="80">
        <f t="shared" si="21"/>
        <v>0</v>
      </c>
      <c r="F59" s="74"/>
      <c r="G59" s="79">
        <f t="shared" si="22"/>
        <v>0</v>
      </c>
      <c r="H59" s="77" t="s">
        <v>74</v>
      </c>
      <c r="I59" s="77">
        <f>VLOOKUP(G55,Teams!B3:J14,9,)</f>
        <v>0</v>
      </c>
      <c r="J59" s="77">
        <v>3</v>
      </c>
      <c r="K59" s="80">
        <f t="shared" si="23"/>
        <v>2</v>
      </c>
    </row>
    <row r="60" spans="1:11" ht="18.600000000000001" thickBot="1" x14ac:dyDescent="0.35">
      <c r="A60" s="81"/>
      <c r="B60" s="82" t="s">
        <v>116</v>
      </c>
      <c r="C60" s="83"/>
      <c r="D60" s="83"/>
      <c r="E60" s="84"/>
      <c r="F60" s="74"/>
      <c r="G60" s="81"/>
      <c r="H60" s="82" t="s">
        <v>116</v>
      </c>
      <c r="I60" s="83"/>
      <c r="J60" s="83"/>
      <c r="K60" s="84"/>
    </row>
    <row r="61" spans="1:11" ht="21.6" thickBot="1" x14ac:dyDescent="0.35">
      <c r="A61" s="85">
        <f>SUM(A56:A59)</f>
        <v>8</v>
      </c>
      <c r="B61" s="180" t="s">
        <v>117</v>
      </c>
      <c r="C61" s="181"/>
      <c r="D61" s="182"/>
      <c r="E61" s="86">
        <f>SUM(E56:E59)</f>
        <v>0</v>
      </c>
      <c r="F61" s="74"/>
      <c r="G61" s="85">
        <f>SUM(G56:G59)</f>
        <v>0</v>
      </c>
      <c r="H61" s="180" t="s">
        <v>117</v>
      </c>
      <c r="I61" s="181"/>
      <c r="J61" s="182"/>
      <c r="K61" s="86">
        <f>SUM(K56:K59)</f>
        <v>8</v>
      </c>
    </row>
    <row r="63" spans="1:11" ht="15" thickBot="1" x14ac:dyDescent="0.35"/>
    <row r="64" spans="1:11" ht="21.6" thickBot="1" x14ac:dyDescent="0.45">
      <c r="A64" s="217" t="s">
        <v>148</v>
      </c>
      <c r="B64" s="218"/>
      <c r="C64" s="218"/>
      <c r="D64" s="218"/>
      <c r="E64" s="219"/>
      <c r="G64" s="217" t="s">
        <v>149</v>
      </c>
      <c r="H64" s="218"/>
      <c r="I64" s="218"/>
      <c r="J64" s="218"/>
      <c r="K64" s="219"/>
    </row>
    <row r="65" spans="1:11" ht="21" x14ac:dyDescent="0.4">
      <c r="A65" s="220" t="str">
        <f>A37</f>
        <v>481 Pizzamanufaktur</v>
      </c>
      <c r="B65" s="221"/>
      <c r="C65" s="221"/>
      <c r="D65" s="221"/>
      <c r="E65" s="222"/>
      <c r="G65" s="220" t="s">
        <v>145</v>
      </c>
      <c r="H65" s="221"/>
      <c r="I65" s="221"/>
      <c r="J65" s="221"/>
      <c r="K65" s="222"/>
    </row>
    <row r="66" spans="1:11" ht="21" x14ac:dyDescent="0.4">
      <c r="A66" s="223" t="str">
        <f>E46</f>
        <v>BASF I</v>
      </c>
      <c r="B66" s="224"/>
      <c r="C66" s="224"/>
      <c r="D66" s="224"/>
      <c r="E66" s="225"/>
      <c r="G66" s="223" t="str">
        <f>G37</f>
        <v>DRV</v>
      </c>
      <c r="H66" s="224"/>
      <c r="I66" s="224"/>
      <c r="J66" s="224"/>
      <c r="K66" s="225"/>
    </row>
    <row r="67" spans="1:11" ht="21" x14ac:dyDescent="0.4">
      <c r="A67" s="223" t="s">
        <v>144</v>
      </c>
      <c r="B67" s="224"/>
      <c r="C67" s="224"/>
      <c r="D67" s="224"/>
      <c r="E67" s="225"/>
      <c r="G67" s="223" t="s">
        <v>146</v>
      </c>
      <c r="H67" s="224"/>
      <c r="I67" s="224"/>
      <c r="J67" s="224"/>
      <c r="K67" s="225"/>
    </row>
    <row r="68" spans="1:11" ht="21.6" thickBot="1" x14ac:dyDescent="0.45">
      <c r="A68" s="226" t="str">
        <f>A55</f>
        <v>Bowltreff</v>
      </c>
      <c r="B68" s="227"/>
      <c r="C68" s="227"/>
      <c r="D68" s="227"/>
      <c r="E68" s="228"/>
      <c r="G68" s="226" t="str">
        <f>K46</f>
        <v>Provinzial</v>
      </c>
      <c r="H68" s="227"/>
      <c r="I68" s="227"/>
      <c r="J68" s="227"/>
      <c r="K68" s="228"/>
    </row>
  </sheetData>
  <mergeCells count="39">
    <mergeCell ref="A2:K2"/>
    <mergeCell ref="G64:K64"/>
    <mergeCell ref="G65:K65"/>
    <mergeCell ref="G66:K66"/>
    <mergeCell ref="G67:K67"/>
    <mergeCell ref="G68:K68"/>
    <mergeCell ref="A64:E64"/>
    <mergeCell ref="A65:E65"/>
    <mergeCell ref="A66:E66"/>
    <mergeCell ref="A67:E67"/>
    <mergeCell ref="A68:E68"/>
    <mergeCell ref="B52:D52"/>
    <mergeCell ref="H52:J52"/>
    <mergeCell ref="B55:D55"/>
    <mergeCell ref="B37:D37"/>
    <mergeCell ref="B61:D61"/>
    <mergeCell ref="B43:D43"/>
    <mergeCell ref="A4:K4"/>
    <mergeCell ref="H55:J55"/>
    <mergeCell ref="H37:J37"/>
    <mergeCell ref="H61:J61"/>
    <mergeCell ref="H43:J43"/>
    <mergeCell ref="A35:E35"/>
    <mergeCell ref="G35:K35"/>
    <mergeCell ref="B46:D46"/>
    <mergeCell ref="H46:J46"/>
    <mergeCell ref="A34:K34"/>
    <mergeCell ref="H6:J6"/>
    <mergeCell ref="H12:J12"/>
    <mergeCell ref="H15:J15"/>
    <mergeCell ref="H21:J21"/>
    <mergeCell ref="H24:J24"/>
    <mergeCell ref="H30:J30"/>
    <mergeCell ref="B6:D6"/>
    <mergeCell ref="B12:D12"/>
    <mergeCell ref="B15:D15"/>
    <mergeCell ref="B21:D21"/>
    <mergeCell ref="B24:D24"/>
    <mergeCell ref="B30:D30"/>
  </mergeCells>
  <pageMargins left="0.70866141732283472" right="0.70866141732283472" top="0.78740157480314965" bottom="0.78740157480314965" header="0.31496062992125984" footer="0.31496062992125984"/>
  <pageSetup paperSize="9" scale="57" fitToHeight="0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90"/>
  <sheetViews>
    <sheetView workbookViewId="0">
      <selection activeCell="U8" sqref="U8"/>
    </sheetView>
  </sheetViews>
  <sheetFormatPr baseColWidth="10" defaultRowHeight="14.4" x14ac:dyDescent="0.3"/>
  <cols>
    <col min="1" max="1" width="24.109375" bestFit="1" customWidth="1"/>
    <col min="2" max="2" width="18.33203125" bestFit="1" customWidth="1"/>
    <col min="3" max="3" width="8.6640625" customWidth="1"/>
    <col min="4" max="4" width="14" customWidth="1"/>
    <col min="5" max="5" width="6.5546875" bestFit="1" customWidth="1"/>
    <col min="6" max="6" width="5" bestFit="1" customWidth="1"/>
    <col min="7" max="8" width="7.6640625" customWidth="1"/>
    <col min="9" max="9" width="5.5546875" style="92" bestFit="1" customWidth="1"/>
    <col min="10" max="10" width="6.109375" style="140" bestFit="1" customWidth="1"/>
    <col min="11" max="13" width="6.88671875" bestFit="1" customWidth="1"/>
    <col min="14" max="16" width="6.6640625" bestFit="1" customWidth="1"/>
    <col min="17" max="17" width="6.33203125" bestFit="1" customWidth="1"/>
    <col min="18" max="18" width="5" bestFit="1" customWidth="1"/>
    <col min="19" max="19" width="6.88671875" bestFit="1" customWidth="1"/>
  </cols>
  <sheetData>
    <row r="2" spans="1:19" ht="15" thickBot="1" x14ac:dyDescent="0.35"/>
    <row r="3" spans="1:19" x14ac:dyDescent="0.3">
      <c r="A3" s="114"/>
      <c r="B3" s="115"/>
      <c r="C3" s="116"/>
      <c r="D3" s="127"/>
      <c r="E3" s="197" t="s">
        <v>77</v>
      </c>
      <c r="F3" s="198"/>
      <c r="G3" s="199" t="s">
        <v>115</v>
      </c>
      <c r="H3" s="200"/>
      <c r="I3" s="125"/>
      <c r="J3" s="135"/>
      <c r="K3" s="192" t="s">
        <v>77</v>
      </c>
      <c r="L3" s="193"/>
      <c r="M3" s="194"/>
      <c r="N3" s="195" t="s">
        <v>115</v>
      </c>
      <c r="O3" s="193"/>
      <c r="P3" s="196"/>
      <c r="Q3" s="184" t="s">
        <v>142</v>
      </c>
      <c r="R3" s="185"/>
      <c r="S3" s="186"/>
    </row>
    <row r="4" spans="1:19" x14ac:dyDescent="0.3">
      <c r="A4" s="117"/>
      <c r="B4" s="118"/>
      <c r="C4" s="190" t="s">
        <v>68</v>
      </c>
      <c r="D4" s="191"/>
      <c r="E4" s="117" t="s">
        <v>69</v>
      </c>
      <c r="F4" s="118" t="s">
        <v>70</v>
      </c>
      <c r="G4" s="120" t="s">
        <v>69</v>
      </c>
      <c r="H4" s="119" t="s">
        <v>70</v>
      </c>
      <c r="I4" s="138" t="s">
        <v>139</v>
      </c>
      <c r="J4" s="136" t="s">
        <v>140</v>
      </c>
      <c r="K4" s="117" t="s">
        <v>71</v>
      </c>
      <c r="L4" s="119" t="s">
        <v>72</v>
      </c>
      <c r="M4" s="118" t="s">
        <v>73</v>
      </c>
      <c r="N4" s="120" t="s">
        <v>71</v>
      </c>
      <c r="O4" s="119" t="s">
        <v>72</v>
      </c>
      <c r="P4" s="128" t="s">
        <v>73</v>
      </c>
      <c r="Q4" s="187" t="s">
        <v>143</v>
      </c>
      <c r="R4" s="188"/>
      <c r="S4" s="189"/>
    </row>
    <row r="5" spans="1:19" ht="15" thickBot="1" x14ac:dyDescent="0.35">
      <c r="A5" s="121"/>
      <c r="B5" s="122"/>
      <c r="C5" s="123" t="s">
        <v>69</v>
      </c>
      <c r="D5" s="129" t="s">
        <v>70</v>
      </c>
      <c r="E5" s="121"/>
      <c r="F5" s="122"/>
      <c r="G5" s="123"/>
      <c r="H5" s="124"/>
      <c r="I5" s="139"/>
      <c r="J5" s="137"/>
      <c r="K5" s="121"/>
      <c r="L5" s="124"/>
      <c r="M5" s="122"/>
      <c r="N5" s="123"/>
      <c r="O5" s="124"/>
      <c r="P5" s="129"/>
      <c r="Q5" s="121" t="s">
        <v>69</v>
      </c>
      <c r="R5" s="124" t="s">
        <v>70</v>
      </c>
      <c r="S5" s="122" t="s">
        <v>141</v>
      </c>
    </row>
    <row r="6" spans="1:19" x14ac:dyDescent="0.3">
      <c r="A6" s="48" t="s">
        <v>54</v>
      </c>
      <c r="B6" s="50" t="s">
        <v>53</v>
      </c>
      <c r="C6" s="39">
        <v>43</v>
      </c>
      <c r="D6" s="133">
        <v>8236</v>
      </c>
      <c r="E6" s="48">
        <f t="shared" ref="E6:E37" si="0">COUNT(K6:M6)+C6</f>
        <v>46</v>
      </c>
      <c r="F6" s="50">
        <f t="shared" ref="F6:F37" si="1">IFERROR(SUM(K6:M6)+D6,"")</f>
        <v>8812</v>
      </c>
      <c r="G6" s="39">
        <f t="shared" ref="G6:G37" si="2">COUNT(N6:P6)+E6</f>
        <v>49</v>
      </c>
      <c r="H6" s="25">
        <f t="shared" ref="H6:H37" si="3">IFERROR(SUM(N6:P6)+F6,"")</f>
        <v>9385</v>
      </c>
      <c r="I6" s="106">
        <f t="shared" ref="I6:I12" si="4">IFERROR(IF(ROUND(((190-(F6/E6)) *0.6),0)&lt;0,0,ROUND(((190-(F6/E6)) *0.6),0)),"")</f>
        <v>0</v>
      </c>
      <c r="J6" s="141">
        <f t="shared" ref="J6:J21" si="5">IFERROR(IF(ROUND(((190-(H6/G6)) *0.6),0)&lt;0,0,ROUND(((190-(H6/G6)) *0.6),0)),"")</f>
        <v>0</v>
      </c>
      <c r="K6" s="48">
        <f>IFERROR(IF(VLOOKUP(A6,Vorrunde!$A$4:$AB$100,3,)=0,"",VLOOKUP(A6,Vorrunde!$A$4:$AB$100,3,)),"")</f>
        <v>182</v>
      </c>
      <c r="L6" s="25">
        <f>IFERROR(IF(VLOOKUP(A6,Vorrunde!$A$4:$AB$100,5,)=0,"",VLOOKUP(A6,Vorrunde!$A$4:$AB$100,5,)),"")</f>
        <v>192</v>
      </c>
      <c r="M6" s="50">
        <f>IFERROR(IF(VLOOKUP(A6,Vorrunde!$A$4:$AB$100,7,)=0,"",VLOOKUP(A6,Vorrunde!$A$4:$AB$100,7,)),"")</f>
        <v>202</v>
      </c>
      <c r="N6" s="39">
        <f>IFERROR(IF(VLOOKUP(A6,Vorrunde!$A$4:$AB$100,16,)=0,"",VLOOKUP(A6,Vorrunde!$A$4:$AB$100,16,)),"")</f>
        <v>188</v>
      </c>
      <c r="O6" s="25">
        <f>IFERROR(IF(VLOOKUP(A6,Vorrunde!$A$4:$AB$100,18,)=0,"",VLOOKUP(A6,Vorrunde!$A$4:$AB$100,18,)),"")</f>
        <v>211</v>
      </c>
      <c r="P6" s="133">
        <f>IFERROR(IF(VLOOKUP(A6,Vorrunde!$A$4:$AB$100,20,)=0,"",VLOOKUP(A6,Vorrunde!$A$4:$AB$100,20,)),"")</f>
        <v>174</v>
      </c>
      <c r="Q6" s="48">
        <f>COUNT(K6:P6)</f>
        <v>6</v>
      </c>
      <c r="R6" s="25">
        <f>SUM(K6:P6)</f>
        <v>1149</v>
      </c>
      <c r="S6" s="144">
        <f>IFERROR(R6/Q6,"")</f>
        <v>191.5</v>
      </c>
    </row>
    <row r="7" spans="1:19" x14ac:dyDescent="0.3">
      <c r="A7" s="21" t="s">
        <v>52</v>
      </c>
      <c r="B7" s="42" t="s">
        <v>53</v>
      </c>
      <c r="C7" s="37">
        <v>30</v>
      </c>
      <c r="D7" s="131">
        <v>6295</v>
      </c>
      <c r="E7" s="21">
        <f t="shared" si="0"/>
        <v>33</v>
      </c>
      <c r="F7" s="42">
        <f t="shared" si="1"/>
        <v>6899</v>
      </c>
      <c r="G7" s="37">
        <f t="shared" si="2"/>
        <v>36</v>
      </c>
      <c r="H7" s="7">
        <f t="shared" si="3"/>
        <v>7540</v>
      </c>
      <c r="I7" s="126">
        <f t="shared" si="4"/>
        <v>0</v>
      </c>
      <c r="J7" s="136">
        <f t="shared" si="5"/>
        <v>0</v>
      </c>
      <c r="K7" s="48">
        <f>IFERROR(IF(VLOOKUP(A7,Vorrunde!$A$4:$AB$100,3,)=0,"",VLOOKUP(A7,Vorrunde!$A$4:$AB$100,3,)),"")</f>
        <v>223</v>
      </c>
      <c r="L7" s="25">
        <f>IFERROR(IF(VLOOKUP(A7,Vorrunde!$A$4:$AB$100,5,)=0,"",VLOOKUP(A7,Vorrunde!$A$4:$AB$100,5,)),"")</f>
        <v>181</v>
      </c>
      <c r="M7" s="50">
        <f>IFERROR(IF(VLOOKUP(A7,Vorrunde!$A$4:$AB$100,7,)=0,"",VLOOKUP(A7,Vorrunde!$A$4:$AB$100,7,)),"")</f>
        <v>200</v>
      </c>
      <c r="N7" s="39">
        <f>IFERROR(IF(VLOOKUP(A7,Vorrunde!$A$4:$AB$100,16,)=0,"",VLOOKUP(A7,Vorrunde!$A$4:$AB$100,16,)),"")</f>
        <v>229</v>
      </c>
      <c r="O7" s="25">
        <f>IFERROR(IF(VLOOKUP(A7,Vorrunde!$A$4:$AB$100,18,)=0,"",VLOOKUP(A7,Vorrunde!$A$4:$AB$100,18,)),"")</f>
        <v>224</v>
      </c>
      <c r="P7" s="133">
        <f>IFERROR(IF(VLOOKUP(A7,Vorrunde!$A$4:$AB$100,20,)=0,"",VLOOKUP(A7,Vorrunde!$A$4:$AB$100,20,)),"")</f>
        <v>188</v>
      </c>
      <c r="Q7" s="21">
        <f t="shared" ref="Q7:Q70" si="6">COUNT(K7:P7)</f>
        <v>6</v>
      </c>
      <c r="R7" s="7">
        <f t="shared" ref="R7:R70" si="7">SUM(K7:P7)</f>
        <v>1245</v>
      </c>
      <c r="S7" s="142">
        <f t="shared" ref="S7:S70" si="8">IFERROR(R7/Q7,"")</f>
        <v>207.5</v>
      </c>
    </row>
    <row r="8" spans="1:19" x14ac:dyDescent="0.3">
      <c r="A8" s="21" t="s">
        <v>55</v>
      </c>
      <c r="B8" s="42" t="s">
        <v>53</v>
      </c>
      <c r="C8" s="37">
        <v>12</v>
      </c>
      <c r="D8" s="131">
        <v>2416</v>
      </c>
      <c r="E8" s="21">
        <f t="shared" si="0"/>
        <v>12</v>
      </c>
      <c r="F8" s="42">
        <f t="shared" si="1"/>
        <v>2416</v>
      </c>
      <c r="G8" s="37">
        <f t="shared" si="2"/>
        <v>12</v>
      </c>
      <c r="H8" s="7">
        <f t="shared" si="3"/>
        <v>2416</v>
      </c>
      <c r="I8" s="126">
        <f t="shared" si="4"/>
        <v>0</v>
      </c>
      <c r="J8" s="136">
        <f t="shared" si="5"/>
        <v>0</v>
      </c>
      <c r="K8" s="48" t="str">
        <f>IFERROR(IF(VLOOKUP(A8,Vorrunde!$A$4:$AB$100,3,)=0,"",VLOOKUP(A8,Vorrunde!$A$4:$AB$100,3,)),"")</f>
        <v/>
      </c>
      <c r="L8" s="25" t="str">
        <f>IFERROR(IF(VLOOKUP(A8,Vorrunde!$A$4:$AB$100,5,)=0,"",VLOOKUP(A8,Vorrunde!$A$4:$AB$100,5,)),"")</f>
        <v/>
      </c>
      <c r="M8" s="50" t="str">
        <f>IFERROR(IF(VLOOKUP(A8,Vorrunde!$A$4:$AB$100,7,)=0,"",VLOOKUP(A8,Vorrunde!$A$4:$AB$100,7,)),"")</f>
        <v/>
      </c>
      <c r="N8" s="39" t="str">
        <f>IFERROR(IF(VLOOKUP(A8,Vorrunde!$A$4:$AB$100,16,)=0,"",VLOOKUP(A8,Vorrunde!$A$4:$AB$100,16,)),"")</f>
        <v/>
      </c>
      <c r="O8" s="25" t="str">
        <f>IFERROR(IF(VLOOKUP(A8,Vorrunde!$A$4:$AB$100,18,)=0,"",VLOOKUP(A8,Vorrunde!$A$4:$AB$100,18,)),"")</f>
        <v/>
      </c>
      <c r="P8" s="133" t="str">
        <f>IFERROR(IF(VLOOKUP(A8,Vorrunde!$A$4:$AB$100,20,)=0,"",VLOOKUP(A8,Vorrunde!$A$4:$AB$100,20,)),"")</f>
        <v/>
      </c>
      <c r="Q8" s="21">
        <f t="shared" si="6"/>
        <v>0</v>
      </c>
      <c r="R8" s="7">
        <f t="shared" si="7"/>
        <v>0</v>
      </c>
      <c r="S8" s="142" t="str">
        <f t="shared" si="8"/>
        <v/>
      </c>
    </row>
    <row r="9" spans="1:19" x14ac:dyDescent="0.3">
      <c r="A9" s="21" t="s">
        <v>57</v>
      </c>
      <c r="B9" s="42" t="s">
        <v>53</v>
      </c>
      <c r="C9" s="109"/>
      <c r="D9" s="131"/>
      <c r="E9" s="21">
        <f t="shared" si="0"/>
        <v>3</v>
      </c>
      <c r="F9" s="42">
        <f t="shared" si="1"/>
        <v>522</v>
      </c>
      <c r="G9" s="37">
        <f t="shared" si="2"/>
        <v>6</v>
      </c>
      <c r="H9" s="7">
        <f t="shared" si="3"/>
        <v>1119</v>
      </c>
      <c r="I9" s="126">
        <f t="shared" si="4"/>
        <v>10</v>
      </c>
      <c r="J9" s="136">
        <f t="shared" si="5"/>
        <v>2</v>
      </c>
      <c r="K9" s="48">
        <f>IFERROR(IF(VLOOKUP(A9,Vorrunde!$A$4:$AB$100,3,)=0,"",VLOOKUP(A9,Vorrunde!$A$4:$AB$100,3,)),"")</f>
        <v>177</v>
      </c>
      <c r="L9" s="25">
        <f>IFERROR(IF(VLOOKUP(A9,Vorrunde!$A$4:$AB$100,5,)=0,"",VLOOKUP(A9,Vorrunde!$A$4:$AB$100,5,)),"")</f>
        <v>153</v>
      </c>
      <c r="M9" s="50">
        <f>IFERROR(IF(VLOOKUP(A9,Vorrunde!$A$4:$AB$100,7,)=0,"",VLOOKUP(A9,Vorrunde!$A$4:$AB$100,7,)),"")</f>
        <v>192</v>
      </c>
      <c r="N9" s="39">
        <f>IFERROR(IF(VLOOKUP(A9,Vorrunde!$A$4:$AB$100,16,)=0,"",VLOOKUP(A9,Vorrunde!$A$4:$AB$100,16,)),"")</f>
        <v>210</v>
      </c>
      <c r="O9" s="25">
        <f>IFERROR(IF(VLOOKUP(A9,Vorrunde!$A$4:$AB$100,18,)=0,"",VLOOKUP(A9,Vorrunde!$A$4:$AB$100,18,)),"")</f>
        <v>226</v>
      </c>
      <c r="P9" s="133">
        <f>IFERROR(IF(VLOOKUP(A9,Vorrunde!$A$4:$AB$100,20,)=0,"",VLOOKUP(A9,Vorrunde!$A$4:$AB$100,20,)),"")</f>
        <v>161</v>
      </c>
      <c r="Q9" s="21">
        <f t="shared" si="6"/>
        <v>6</v>
      </c>
      <c r="R9" s="7">
        <f t="shared" si="7"/>
        <v>1119</v>
      </c>
      <c r="S9" s="142">
        <f t="shared" si="8"/>
        <v>186.5</v>
      </c>
    </row>
    <row r="10" spans="1:19" x14ac:dyDescent="0.3">
      <c r="A10" s="21" t="s">
        <v>56</v>
      </c>
      <c r="B10" s="42" t="s">
        <v>53</v>
      </c>
      <c r="C10" s="37">
        <v>16</v>
      </c>
      <c r="D10" s="131">
        <v>2882</v>
      </c>
      <c r="E10" s="21">
        <f t="shared" si="0"/>
        <v>16</v>
      </c>
      <c r="F10" s="42">
        <f t="shared" si="1"/>
        <v>2882</v>
      </c>
      <c r="G10" s="37">
        <f t="shared" si="2"/>
        <v>19</v>
      </c>
      <c r="H10" s="7">
        <f t="shared" si="3"/>
        <v>3413</v>
      </c>
      <c r="I10" s="126">
        <f t="shared" si="4"/>
        <v>6</v>
      </c>
      <c r="J10" s="136">
        <f t="shared" si="5"/>
        <v>6</v>
      </c>
      <c r="K10" s="48" t="str">
        <f>IFERROR(IF(VLOOKUP(A10,Vorrunde!$A$4:$AB$100,3,)=0,"",VLOOKUP(A10,Vorrunde!$A$4:$AB$100,3,)),"")</f>
        <v/>
      </c>
      <c r="L10" s="25" t="str">
        <f>IFERROR(IF(VLOOKUP(A10,Vorrunde!$A$4:$AB$100,5,)=0,"",VLOOKUP(A10,Vorrunde!$A$4:$AB$100,5,)),"")</f>
        <v/>
      </c>
      <c r="M10" s="50" t="str">
        <f>IFERROR(IF(VLOOKUP(A10,Vorrunde!$A$4:$AB$100,7,)=0,"",VLOOKUP(A10,Vorrunde!$A$4:$AB$100,7,)),"")</f>
        <v/>
      </c>
      <c r="N10" s="39">
        <f>IFERROR(IF(VLOOKUP(A10,Vorrunde!$A$4:$AB$100,16,)=0,"",VLOOKUP(A10,Vorrunde!$A$4:$AB$100,16,)),"")</f>
        <v>182</v>
      </c>
      <c r="O10" s="25">
        <f>IFERROR(IF(VLOOKUP(A10,Vorrunde!$A$4:$AB$100,18,)=0,"",VLOOKUP(A10,Vorrunde!$A$4:$AB$100,18,)),"")</f>
        <v>175</v>
      </c>
      <c r="P10" s="133">
        <f>IFERROR(IF(VLOOKUP(A10,Vorrunde!$A$4:$AB$100,20,)=0,"",VLOOKUP(A10,Vorrunde!$A$4:$AB$100,20,)),"")</f>
        <v>174</v>
      </c>
      <c r="Q10" s="21">
        <f t="shared" si="6"/>
        <v>3</v>
      </c>
      <c r="R10" s="7">
        <f t="shared" si="7"/>
        <v>531</v>
      </c>
      <c r="S10" s="142">
        <f t="shared" si="8"/>
        <v>177</v>
      </c>
    </row>
    <row r="11" spans="1:19" x14ac:dyDescent="0.3">
      <c r="A11" s="21" t="s">
        <v>95</v>
      </c>
      <c r="B11" s="42" t="s">
        <v>96</v>
      </c>
      <c r="C11" s="37">
        <v>19</v>
      </c>
      <c r="D11" s="131">
        <v>3244</v>
      </c>
      <c r="E11" s="21">
        <f t="shared" si="0"/>
        <v>22</v>
      </c>
      <c r="F11" s="42">
        <f t="shared" si="1"/>
        <v>3780</v>
      </c>
      <c r="G11" s="37">
        <f t="shared" si="2"/>
        <v>25</v>
      </c>
      <c r="H11" s="7">
        <f t="shared" si="3"/>
        <v>4211</v>
      </c>
      <c r="I11" s="126">
        <f t="shared" si="4"/>
        <v>11</v>
      </c>
      <c r="J11" s="136">
        <f t="shared" si="5"/>
        <v>13</v>
      </c>
      <c r="K11" s="48">
        <f>IFERROR(IF(VLOOKUP(A11,Vorrunde!$A$4:$AB$100,3,)=0,"",VLOOKUP(A11,Vorrunde!$A$4:$AB$100,3,)),"")</f>
        <v>170</v>
      </c>
      <c r="L11" s="25">
        <f>IFERROR(IF(VLOOKUP(A11,Vorrunde!$A$4:$AB$100,5,)=0,"",VLOOKUP(A11,Vorrunde!$A$4:$AB$100,5,)),"")</f>
        <v>180</v>
      </c>
      <c r="M11" s="50">
        <f>IFERROR(IF(VLOOKUP(A11,Vorrunde!$A$4:$AB$100,7,)=0,"",VLOOKUP(A11,Vorrunde!$A$4:$AB$100,7,)),"")</f>
        <v>186</v>
      </c>
      <c r="N11" s="39">
        <f>IFERROR(IF(VLOOKUP(A11,Vorrunde!$A$4:$AB$100,16,)=0,"",VLOOKUP(A11,Vorrunde!$A$4:$AB$100,16,)),"")</f>
        <v>152</v>
      </c>
      <c r="O11" s="25">
        <f>IFERROR(IF(VLOOKUP(A11,Vorrunde!$A$4:$AB$100,18,)=0,"",VLOOKUP(A11,Vorrunde!$A$4:$AB$100,18,)),"")</f>
        <v>131</v>
      </c>
      <c r="P11" s="133">
        <f>IFERROR(IF(VLOOKUP(A11,Vorrunde!$A$4:$AB$100,20,)=0,"",VLOOKUP(A11,Vorrunde!$A$4:$AB$100,20,)),"")</f>
        <v>148</v>
      </c>
      <c r="Q11" s="21">
        <f t="shared" si="6"/>
        <v>6</v>
      </c>
      <c r="R11" s="7">
        <f t="shared" si="7"/>
        <v>967</v>
      </c>
      <c r="S11" s="142">
        <f t="shared" si="8"/>
        <v>161.16666666666666</v>
      </c>
    </row>
    <row r="12" spans="1:19" x14ac:dyDescent="0.3">
      <c r="A12" s="21" t="s">
        <v>97</v>
      </c>
      <c r="B12" s="42" t="s">
        <v>98</v>
      </c>
      <c r="C12" s="109"/>
      <c r="D12" s="131"/>
      <c r="E12" s="21">
        <f t="shared" si="0"/>
        <v>3</v>
      </c>
      <c r="F12" s="42">
        <f t="shared" si="1"/>
        <v>491</v>
      </c>
      <c r="G12" s="37">
        <f t="shared" si="2"/>
        <v>3</v>
      </c>
      <c r="H12" s="7">
        <f t="shared" si="3"/>
        <v>491</v>
      </c>
      <c r="I12" s="126">
        <f t="shared" si="4"/>
        <v>16</v>
      </c>
      <c r="J12" s="136">
        <f t="shared" si="5"/>
        <v>16</v>
      </c>
      <c r="K12" s="48">
        <f>IFERROR(IF(VLOOKUP(A12,Vorrunde!$A$4:$AB$100,3,)=0,"",VLOOKUP(A12,Vorrunde!$A$4:$AB$100,3,)),"")</f>
        <v>161</v>
      </c>
      <c r="L12" s="25">
        <f>IFERROR(IF(VLOOKUP(A12,Vorrunde!$A$4:$AB$100,5,)=0,"",VLOOKUP(A12,Vorrunde!$A$4:$AB$100,5,)),"")</f>
        <v>166</v>
      </c>
      <c r="M12" s="50">
        <f>IFERROR(IF(VLOOKUP(A12,Vorrunde!$A$4:$AB$100,7,)=0,"",VLOOKUP(A12,Vorrunde!$A$4:$AB$100,7,)),"")</f>
        <v>164</v>
      </c>
      <c r="N12" s="39" t="str">
        <f>IFERROR(IF(VLOOKUP(A12,Vorrunde!$A$4:$AB$100,16,)=0,"",VLOOKUP(A12,Vorrunde!$A$4:$AB$100,16,)),"")</f>
        <v/>
      </c>
      <c r="O12" s="25" t="str">
        <f>IFERROR(IF(VLOOKUP(A12,Vorrunde!$A$4:$AB$100,18,)=0,"",VLOOKUP(A12,Vorrunde!$A$4:$AB$100,18,)),"")</f>
        <v/>
      </c>
      <c r="P12" s="133" t="str">
        <f>IFERROR(IF(VLOOKUP(A12,Vorrunde!$A$4:$AB$100,20,)=0,"",VLOOKUP(A12,Vorrunde!$A$4:$AB$100,20,)),"")</f>
        <v/>
      </c>
      <c r="Q12" s="21">
        <f t="shared" si="6"/>
        <v>3</v>
      </c>
      <c r="R12" s="7">
        <f t="shared" si="7"/>
        <v>491</v>
      </c>
      <c r="S12" s="142">
        <f t="shared" si="8"/>
        <v>163.66666666666666</v>
      </c>
    </row>
    <row r="13" spans="1:19" ht="15" thickBot="1" x14ac:dyDescent="0.35">
      <c r="A13" s="22" t="s">
        <v>118</v>
      </c>
      <c r="B13" s="108" t="s">
        <v>110</v>
      </c>
      <c r="C13" s="112"/>
      <c r="D13" s="134"/>
      <c r="E13" s="22">
        <f t="shared" si="0"/>
        <v>0</v>
      </c>
      <c r="F13" s="108">
        <f t="shared" si="1"/>
        <v>0</v>
      </c>
      <c r="G13" s="36">
        <f t="shared" si="2"/>
        <v>0</v>
      </c>
      <c r="H13" s="23">
        <f t="shared" si="3"/>
        <v>0</v>
      </c>
      <c r="I13" s="145"/>
      <c r="J13" s="146" t="str">
        <f t="shared" si="5"/>
        <v/>
      </c>
      <c r="K13" s="150" t="str">
        <f>IFERROR(IF(VLOOKUP(A13,Vorrunde!$A$4:$AB$100,3,)=0,"",VLOOKUP(A13,Vorrunde!$A$4:$AB$100,3,)),"")</f>
        <v/>
      </c>
      <c r="L13" s="151" t="str">
        <f>IFERROR(IF(VLOOKUP(A13,Vorrunde!$A$4:$AB$100,5,)=0,"",VLOOKUP(A13,Vorrunde!$A$4:$AB$100,5,)),"")</f>
        <v/>
      </c>
      <c r="M13" s="152" t="str">
        <f>IFERROR(IF(VLOOKUP(A13,Vorrunde!$A$4:$AB$100,7,)=0,"",VLOOKUP(A13,Vorrunde!$A$4:$AB$100,7,)),"")</f>
        <v/>
      </c>
      <c r="N13" s="153" t="str">
        <f>IFERROR(IF(VLOOKUP(A13,Vorrunde!$A$4:$AB$100,16,)=0,"",VLOOKUP(A13,Vorrunde!$A$4:$AB$100,16,)),"")</f>
        <v/>
      </c>
      <c r="O13" s="151" t="str">
        <f>IFERROR(IF(VLOOKUP(A13,Vorrunde!$A$4:$AB$100,18,)=0,"",VLOOKUP(A13,Vorrunde!$A$4:$AB$100,18,)),"")</f>
        <v/>
      </c>
      <c r="P13" s="154" t="str">
        <f>IFERROR(IF(VLOOKUP(A13,Vorrunde!$A$4:$AB$100,20,)=0,"",VLOOKUP(A13,Vorrunde!$A$4:$AB$100,20,)),"")</f>
        <v/>
      </c>
      <c r="Q13" s="22">
        <f t="shared" si="6"/>
        <v>0</v>
      </c>
      <c r="R13" s="23">
        <f t="shared" si="7"/>
        <v>0</v>
      </c>
      <c r="S13" s="147" t="str">
        <f t="shared" si="8"/>
        <v/>
      </c>
    </row>
    <row r="14" spans="1:19" x14ac:dyDescent="0.3">
      <c r="A14" s="45" t="s">
        <v>29</v>
      </c>
      <c r="B14" s="107" t="s">
        <v>10</v>
      </c>
      <c r="C14" s="113"/>
      <c r="D14" s="130"/>
      <c r="E14" s="45">
        <f t="shared" si="0"/>
        <v>3</v>
      </c>
      <c r="F14" s="107">
        <f t="shared" si="1"/>
        <v>535</v>
      </c>
      <c r="G14" s="40">
        <f t="shared" si="2"/>
        <v>3</v>
      </c>
      <c r="H14" s="26">
        <f t="shared" si="3"/>
        <v>535</v>
      </c>
      <c r="I14" s="104">
        <f t="shared" ref="I14:I21" si="9">IFERROR(IF(ROUND(((190-(F14/E14)) *0.6),0)&lt;0,0,ROUND(((190-(F14/E14)) *0.6),0)),"")</f>
        <v>7</v>
      </c>
      <c r="J14" s="135">
        <f t="shared" si="5"/>
        <v>7</v>
      </c>
      <c r="K14" s="45">
        <f>IFERROR(IF(VLOOKUP(A14,Vorrunde!$A$4:$AB$100,3,)=0,"",VLOOKUP(A14,Vorrunde!$A$4:$AB$100,3,)),"")</f>
        <v>199</v>
      </c>
      <c r="L14" s="26">
        <f>IFERROR(IF(VLOOKUP(A14,Vorrunde!$A$4:$AB$100,5,)=0,"",VLOOKUP(A14,Vorrunde!$A$4:$AB$100,5,)),"")</f>
        <v>169</v>
      </c>
      <c r="M14" s="107">
        <f>IFERROR(IF(VLOOKUP(A14,Vorrunde!$A$4:$AB$100,7,)=0,"",VLOOKUP(A14,Vorrunde!$A$4:$AB$100,7,)),"")</f>
        <v>167</v>
      </c>
      <c r="N14" s="40" t="str">
        <f>IFERROR(IF(VLOOKUP(A14,Vorrunde!$A$4:$AB$100,16,)=0,"",VLOOKUP(A14,Vorrunde!$A$4:$AB$100,16,)),"")</f>
        <v/>
      </c>
      <c r="O14" s="26" t="str">
        <f>IFERROR(IF(VLOOKUP(A14,Vorrunde!$A$4:$AB$100,18,)=0,"",VLOOKUP(A14,Vorrunde!$A$4:$AB$100,18,)),"")</f>
        <v/>
      </c>
      <c r="P14" s="130" t="str">
        <f>IFERROR(IF(VLOOKUP(A14,Vorrunde!$A$4:$AB$100,20,)=0,"",VLOOKUP(A14,Vorrunde!$A$4:$AB$100,20,)),"")</f>
        <v/>
      </c>
      <c r="Q14" s="45">
        <f t="shared" si="6"/>
        <v>3</v>
      </c>
      <c r="R14" s="26">
        <f t="shared" si="7"/>
        <v>535</v>
      </c>
      <c r="S14" s="149">
        <f t="shared" si="8"/>
        <v>178.33333333333334</v>
      </c>
    </row>
    <row r="15" spans="1:19" x14ac:dyDescent="0.3">
      <c r="A15" s="21" t="s">
        <v>107</v>
      </c>
      <c r="B15" s="42" t="s">
        <v>10</v>
      </c>
      <c r="C15" s="109"/>
      <c r="D15" s="131"/>
      <c r="E15" s="21">
        <f t="shared" si="0"/>
        <v>0</v>
      </c>
      <c r="F15" s="42">
        <f t="shared" si="1"/>
        <v>0</v>
      </c>
      <c r="G15" s="37">
        <f t="shared" si="2"/>
        <v>0</v>
      </c>
      <c r="H15" s="7">
        <f t="shared" si="3"/>
        <v>0</v>
      </c>
      <c r="I15" s="126" t="str">
        <f t="shared" si="9"/>
        <v/>
      </c>
      <c r="J15" s="136" t="str">
        <f t="shared" si="5"/>
        <v/>
      </c>
      <c r="K15" s="48" t="str">
        <f>IFERROR(IF(VLOOKUP(A15,Vorrunde!$A$4:$AB$100,3,)=0,"",VLOOKUP(A15,Vorrunde!$A$4:$AB$100,3,)),"")</f>
        <v/>
      </c>
      <c r="L15" s="25" t="str">
        <f>IFERROR(IF(VLOOKUP(A15,Vorrunde!$A$4:$AB$100,5,)=0,"",VLOOKUP(A15,Vorrunde!$A$4:$AB$100,5,)),"")</f>
        <v/>
      </c>
      <c r="M15" s="50" t="str">
        <f>IFERROR(IF(VLOOKUP(A15,Vorrunde!$A$4:$AB$100,7,)=0,"",VLOOKUP(A15,Vorrunde!$A$4:$AB$100,7,)),"")</f>
        <v/>
      </c>
      <c r="N15" s="39" t="str">
        <f>IFERROR(IF(VLOOKUP(A15,Vorrunde!$A$4:$AB$100,16,)=0,"",VLOOKUP(A15,Vorrunde!$A$4:$AB$100,16,)),"")</f>
        <v/>
      </c>
      <c r="O15" s="25" t="str">
        <f>IFERROR(IF(VLOOKUP(A15,Vorrunde!$A$4:$AB$100,18,)=0,"",VLOOKUP(A15,Vorrunde!$A$4:$AB$100,18,)),"")</f>
        <v/>
      </c>
      <c r="P15" s="133" t="str">
        <f>IFERROR(IF(VLOOKUP(A15,Vorrunde!$A$4:$AB$100,20,)=0,"",VLOOKUP(A15,Vorrunde!$A$4:$AB$100,20,)),"")</f>
        <v/>
      </c>
      <c r="Q15" s="21">
        <f t="shared" si="6"/>
        <v>0</v>
      </c>
      <c r="R15" s="7">
        <f t="shared" si="7"/>
        <v>0</v>
      </c>
      <c r="S15" s="142" t="str">
        <f t="shared" si="8"/>
        <v/>
      </c>
    </row>
    <row r="16" spans="1:19" x14ac:dyDescent="0.3">
      <c r="A16" s="21" t="s">
        <v>108</v>
      </c>
      <c r="B16" s="42" t="s">
        <v>10</v>
      </c>
      <c r="C16" s="109"/>
      <c r="D16" s="131"/>
      <c r="E16" s="21">
        <f t="shared" si="0"/>
        <v>0</v>
      </c>
      <c r="F16" s="42">
        <f t="shared" si="1"/>
        <v>0</v>
      </c>
      <c r="G16" s="37">
        <f t="shared" si="2"/>
        <v>0</v>
      </c>
      <c r="H16" s="7">
        <f t="shared" si="3"/>
        <v>0</v>
      </c>
      <c r="I16" s="126" t="str">
        <f t="shared" si="9"/>
        <v/>
      </c>
      <c r="J16" s="136" t="str">
        <f t="shared" si="5"/>
        <v/>
      </c>
      <c r="K16" s="48" t="str">
        <f>IFERROR(IF(VLOOKUP(A16,Vorrunde!$A$4:$AB$100,3,)=0,"",VLOOKUP(A16,Vorrunde!$A$4:$AB$100,3,)),"")</f>
        <v/>
      </c>
      <c r="L16" s="25" t="str">
        <f>IFERROR(IF(VLOOKUP(A16,Vorrunde!$A$4:$AB$100,5,)=0,"",VLOOKUP(A16,Vorrunde!$A$4:$AB$100,5,)),"")</f>
        <v/>
      </c>
      <c r="M16" s="50" t="str">
        <f>IFERROR(IF(VLOOKUP(A16,Vorrunde!$A$4:$AB$100,7,)=0,"",VLOOKUP(A16,Vorrunde!$A$4:$AB$100,7,)),"")</f>
        <v/>
      </c>
      <c r="N16" s="39" t="str">
        <f>IFERROR(IF(VLOOKUP(A16,Vorrunde!$A$4:$AB$100,16,)=0,"",VLOOKUP(A16,Vorrunde!$A$4:$AB$100,16,)),"")</f>
        <v/>
      </c>
      <c r="O16" s="25" t="str">
        <f>IFERROR(IF(VLOOKUP(A16,Vorrunde!$A$4:$AB$100,18,)=0,"",VLOOKUP(A16,Vorrunde!$A$4:$AB$100,18,)),"")</f>
        <v/>
      </c>
      <c r="P16" s="133" t="str">
        <f>IFERROR(IF(VLOOKUP(A16,Vorrunde!$A$4:$AB$100,20,)=0,"",VLOOKUP(A16,Vorrunde!$A$4:$AB$100,20,)),"")</f>
        <v/>
      </c>
      <c r="Q16" s="21">
        <f t="shared" si="6"/>
        <v>0</v>
      </c>
      <c r="R16" s="7">
        <f t="shared" si="7"/>
        <v>0</v>
      </c>
      <c r="S16" s="142" t="str">
        <f t="shared" si="8"/>
        <v/>
      </c>
    </row>
    <row r="17" spans="1:19" x14ac:dyDescent="0.3">
      <c r="A17" s="21" t="s">
        <v>30</v>
      </c>
      <c r="B17" s="42" t="s">
        <v>10</v>
      </c>
      <c r="C17" s="37">
        <v>6</v>
      </c>
      <c r="D17" s="131">
        <v>1038</v>
      </c>
      <c r="E17" s="21">
        <f t="shared" si="0"/>
        <v>9</v>
      </c>
      <c r="F17" s="42">
        <f t="shared" si="1"/>
        <v>1504</v>
      </c>
      <c r="G17" s="37">
        <f t="shared" si="2"/>
        <v>9</v>
      </c>
      <c r="H17" s="7">
        <f t="shared" si="3"/>
        <v>1504</v>
      </c>
      <c r="I17" s="126">
        <f t="shared" si="9"/>
        <v>14</v>
      </c>
      <c r="J17" s="136">
        <f t="shared" si="5"/>
        <v>14</v>
      </c>
      <c r="K17" s="48">
        <f>IFERROR(IF(VLOOKUP(A17,Vorrunde!$A$4:$AB$100,3,)=0,"",VLOOKUP(A17,Vorrunde!$A$4:$AB$100,3,)),"")</f>
        <v>176</v>
      </c>
      <c r="L17" s="25">
        <f>IFERROR(IF(VLOOKUP(A17,Vorrunde!$A$4:$AB$100,5,)=0,"",VLOOKUP(A17,Vorrunde!$A$4:$AB$100,5,)),"")</f>
        <v>146</v>
      </c>
      <c r="M17" s="50">
        <f>IFERROR(IF(VLOOKUP(A17,Vorrunde!$A$4:$AB$100,7,)=0,"",VLOOKUP(A17,Vorrunde!$A$4:$AB$100,7,)),"")</f>
        <v>144</v>
      </c>
      <c r="N17" s="39" t="str">
        <f>IFERROR(IF(VLOOKUP(A17,Vorrunde!$A$4:$AB$100,16,)=0,"",VLOOKUP(A17,Vorrunde!$A$4:$AB$100,16,)),"")</f>
        <v/>
      </c>
      <c r="O17" s="25" t="str">
        <f>IFERROR(IF(VLOOKUP(A17,Vorrunde!$A$4:$AB$100,18,)=0,"",VLOOKUP(A17,Vorrunde!$A$4:$AB$100,18,)),"")</f>
        <v/>
      </c>
      <c r="P17" s="133" t="str">
        <f>IFERROR(IF(VLOOKUP(A17,Vorrunde!$A$4:$AB$100,20,)=0,"",VLOOKUP(A17,Vorrunde!$A$4:$AB$100,20,)),"")</f>
        <v/>
      </c>
      <c r="Q17" s="21">
        <f t="shared" si="6"/>
        <v>3</v>
      </c>
      <c r="R17" s="7">
        <f t="shared" si="7"/>
        <v>466</v>
      </c>
      <c r="S17" s="142">
        <f t="shared" si="8"/>
        <v>155.33333333333334</v>
      </c>
    </row>
    <row r="18" spans="1:19" x14ac:dyDescent="0.3">
      <c r="A18" s="21" t="s">
        <v>101</v>
      </c>
      <c r="B18" s="42" t="s">
        <v>10</v>
      </c>
      <c r="C18" s="37">
        <v>12</v>
      </c>
      <c r="D18" s="131">
        <v>1955</v>
      </c>
      <c r="E18" s="21">
        <f t="shared" si="0"/>
        <v>15</v>
      </c>
      <c r="F18" s="42">
        <f t="shared" si="1"/>
        <v>2466</v>
      </c>
      <c r="G18" s="37">
        <f t="shared" si="2"/>
        <v>15</v>
      </c>
      <c r="H18" s="7">
        <f t="shared" si="3"/>
        <v>2466</v>
      </c>
      <c r="I18" s="126">
        <f t="shared" si="9"/>
        <v>15</v>
      </c>
      <c r="J18" s="136">
        <f t="shared" si="5"/>
        <v>15</v>
      </c>
      <c r="K18" s="48">
        <f>IFERROR(IF(VLOOKUP(A18,Vorrunde!$A$4:$AB$100,3,)=0,"",VLOOKUP(A18,Vorrunde!$A$4:$AB$100,3,)),"")</f>
        <v>179</v>
      </c>
      <c r="L18" s="25">
        <f>IFERROR(IF(VLOOKUP(A18,Vorrunde!$A$4:$AB$100,5,)=0,"",VLOOKUP(A18,Vorrunde!$A$4:$AB$100,5,)),"")</f>
        <v>175</v>
      </c>
      <c r="M18" s="50">
        <f>IFERROR(IF(VLOOKUP(A18,Vorrunde!$A$4:$AB$100,7,)=0,"",VLOOKUP(A18,Vorrunde!$A$4:$AB$100,7,)),"")</f>
        <v>157</v>
      </c>
      <c r="N18" s="39" t="str">
        <f>IFERROR(IF(VLOOKUP(A18,Vorrunde!$A$4:$AB$100,16,)=0,"",VLOOKUP(A18,Vorrunde!$A$4:$AB$100,16,)),"")</f>
        <v/>
      </c>
      <c r="O18" s="25" t="str">
        <f>IFERROR(IF(VLOOKUP(A18,Vorrunde!$A$4:$AB$100,18,)=0,"",VLOOKUP(A18,Vorrunde!$A$4:$AB$100,18,)),"")</f>
        <v/>
      </c>
      <c r="P18" s="133" t="str">
        <f>IFERROR(IF(VLOOKUP(A18,Vorrunde!$A$4:$AB$100,20,)=0,"",VLOOKUP(A18,Vorrunde!$A$4:$AB$100,20,)),"")</f>
        <v/>
      </c>
      <c r="Q18" s="21">
        <f t="shared" si="6"/>
        <v>3</v>
      </c>
      <c r="R18" s="7">
        <f t="shared" si="7"/>
        <v>511</v>
      </c>
      <c r="S18" s="142">
        <f t="shared" si="8"/>
        <v>170.33333333333334</v>
      </c>
    </row>
    <row r="19" spans="1:19" x14ac:dyDescent="0.3">
      <c r="A19" s="21" t="s">
        <v>138</v>
      </c>
      <c r="B19" s="42" t="s">
        <v>10</v>
      </c>
      <c r="C19" s="109"/>
      <c r="D19" s="131"/>
      <c r="E19" s="21">
        <f t="shared" si="0"/>
        <v>3</v>
      </c>
      <c r="F19" s="42">
        <f t="shared" si="1"/>
        <v>444</v>
      </c>
      <c r="G19" s="37">
        <f t="shared" si="2"/>
        <v>3</v>
      </c>
      <c r="H19" s="7">
        <f t="shared" si="3"/>
        <v>444</v>
      </c>
      <c r="I19" s="126">
        <f t="shared" si="9"/>
        <v>25</v>
      </c>
      <c r="J19" s="136">
        <f t="shared" si="5"/>
        <v>25</v>
      </c>
      <c r="K19" s="48">
        <f>IFERROR(IF(VLOOKUP(A19,Vorrunde!$A$4:$AB$100,3,)=0,"",VLOOKUP(A19,Vorrunde!$A$4:$AB$100,3,)),"")</f>
        <v>158</v>
      </c>
      <c r="L19" s="25">
        <f>IFERROR(IF(VLOOKUP(A19,Vorrunde!$A$4:$AB$100,5,)=0,"",VLOOKUP(A19,Vorrunde!$A$4:$AB$100,5,)),"")</f>
        <v>134</v>
      </c>
      <c r="M19" s="50">
        <f>IFERROR(IF(VLOOKUP(A19,Vorrunde!$A$4:$AB$100,7,)=0,"",VLOOKUP(A19,Vorrunde!$A$4:$AB$100,7,)),"")</f>
        <v>152</v>
      </c>
      <c r="N19" s="39" t="str">
        <f>IFERROR(IF(VLOOKUP(A19,Vorrunde!$A$4:$AB$100,16,)=0,"",VLOOKUP(A19,Vorrunde!$A$4:$AB$100,16,)),"")</f>
        <v/>
      </c>
      <c r="O19" s="25" t="str">
        <f>IFERROR(IF(VLOOKUP(A19,Vorrunde!$A$4:$AB$100,18,)=0,"",VLOOKUP(A19,Vorrunde!$A$4:$AB$100,18,)),"")</f>
        <v/>
      </c>
      <c r="P19" s="133" t="str">
        <f>IFERROR(IF(VLOOKUP(A19,Vorrunde!$A$4:$AB$100,20,)=0,"",VLOOKUP(A19,Vorrunde!$A$4:$AB$100,20,)),"")</f>
        <v/>
      </c>
      <c r="Q19" s="21">
        <f t="shared" si="6"/>
        <v>3</v>
      </c>
      <c r="R19" s="7">
        <f t="shared" si="7"/>
        <v>444</v>
      </c>
      <c r="S19" s="142">
        <f t="shared" si="8"/>
        <v>148</v>
      </c>
    </row>
    <row r="20" spans="1:19" x14ac:dyDescent="0.3">
      <c r="A20" s="21" t="s">
        <v>31</v>
      </c>
      <c r="B20" s="42" t="s">
        <v>10</v>
      </c>
      <c r="C20" s="37">
        <v>12</v>
      </c>
      <c r="D20" s="131">
        <v>2188</v>
      </c>
      <c r="E20" s="21">
        <f t="shared" si="0"/>
        <v>12</v>
      </c>
      <c r="F20" s="42">
        <f t="shared" si="1"/>
        <v>2188</v>
      </c>
      <c r="G20" s="37">
        <f t="shared" si="2"/>
        <v>12</v>
      </c>
      <c r="H20" s="7">
        <f t="shared" si="3"/>
        <v>2188</v>
      </c>
      <c r="I20" s="126">
        <f t="shared" si="9"/>
        <v>5</v>
      </c>
      <c r="J20" s="136">
        <f t="shared" si="5"/>
        <v>5</v>
      </c>
      <c r="K20" s="48" t="str">
        <f>IFERROR(IF(VLOOKUP(A20,Vorrunde!$A$4:$AB$100,3,)=0,"",VLOOKUP(A20,Vorrunde!$A$4:$AB$100,3,)),"")</f>
        <v/>
      </c>
      <c r="L20" s="25" t="str">
        <f>IFERROR(IF(VLOOKUP(A20,Vorrunde!$A$4:$AB$100,5,)=0,"",VLOOKUP(A20,Vorrunde!$A$4:$AB$100,5,)),"")</f>
        <v/>
      </c>
      <c r="M20" s="50" t="str">
        <f>IFERROR(IF(VLOOKUP(A20,Vorrunde!$A$4:$AB$100,7,)=0,"",VLOOKUP(A20,Vorrunde!$A$4:$AB$100,7,)),"")</f>
        <v/>
      </c>
      <c r="N20" s="39" t="str">
        <f>IFERROR(IF(VLOOKUP(A20,Vorrunde!$A$4:$AB$100,16,)=0,"",VLOOKUP(A20,Vorrunde!$A$4:$AB$100,16,)),"")</f>
        <v/>
      </c>
      <c r="O20" s="25" t="str">
        <f>IFERROR(IF(VLOOKUP(A20,Vorrunde!$A$4:$AB$100,18,)=0,"",VLOOKUP(A20,Vorrunde!$A$4:$AB$100,18,)),"")</f>
        <v/>
      </c>
      <c r="P20" s="133" t="str">
        <f>IFERROR(IF(VLOOKUP(A20,Vorrunde!$A$4:$AB$100,20,)=0,"",VLOOKUP(A20,Vorrunde!$A$4:$AB$100,20,)),"")</f>
        <v/>
      </c>
      <c r="Q20" s="21">
        <f t="shared" si="6"/>
        <v>0</v>
      </c>
      <c r="R20" s="7">
        <f t="shared" si="7"/>
        <v>0</v>
      </c>
      <c r="S20" s="142" t="str">
        <f t="shared" si="8"/>
        <v/>
      </c>
    </row>
    <row r="21" spans="1:19" x14ac:dyDescent="0.3">
      <c r="A21" s="21" t="s">
        <v>28</v>
      </c>
      <c r="B21" s="42" t="s">
        <v>10</v>
      </c>
      <c r="C21" s="109"/>
      <c r="D21" s="131"/>
      <c r="E21" s="21">
        <f t="shared" si="0"/>
        <v>0</v>
      </c>
      <c r="F21" s="42">
        <f t="shared" si="1"/>
        <v>0</v>
      </c>
      <c r="G21" s="37">
        <f t="shared" si="2"/>
        <v>0</v>
      </c>
      <c r="H21" s="7">
        <f t="shared" si="3"/>
        <v>0</v>
      </c>
      <c r="I21" s="126" t="str">
        <f t="shared" si="9"/>
        <v/>
      </c>
      <c r="J21" s="136" t="str">
        <f t="shared" si="5"/>
        <v/>
      </c>
      <c r="K21" s="48" t="str">
        <f>IFERROR(IF(VLOOKUP(A21,Vorrunde!$A$4:$AB$100,3,)=0,"",VLOOKUP(A21,Vorrunde!$A$4:$AB$100,3,)),"")</f>
        <v/>
      </c>
      <c r="L21" s="25" t="str">
        <f>IFERROR(IF(VLOOKUP(A21,Vorrunde!$A$4:$AB$100,5,)=0,"",VLOOKUP(A21,Vorrunde!$A$4:$AB$100,5,)),"")</f>
        <v/>
      </c>
      <c r="M21" s="50" t="str">
        <f>IFERROR(IF(VLOOKUP(A21,Vorrunde!$A$4:$AB$100,7,)=0,"",VLOOKUP(A21,Vorrunde!$A$4:$AB$100,7,)),"")</f>
        <v/>
      </c>
      <c r="N21" s="39" t="str">
        <f>IFERROR(IF(VLOOKUP(A21,Vorrunde!$A$4:$AB$100,16,)=0,"",VLOOKUP(A21,Vorrunde!$A$4:$AB$100,16,)),"")</f>
        <v/>
      </c>
      <c r="O21" s="25" t="str">
        <f>IFERROR(IF(VLOOKUP(A21,Vorrunde!$A$4:$AB$100,18,)=0,"",VLOOKUP(A21,Vorrunde!$A$4:$AB$100,18,)),"")</f>
        <v/>
      </c>
      <c r="P21" s="133" t="str">
        <f>IFERROR(IF(VLOOKUP(A21,Vorrunde!$A$4:$AB$100,20,)=0,"",VLOOKUP(A21,Vorrunde!$A$4:$AB$100,20,)),"")</f>
        <v/>
      </c>
      <c r="Q21" s="21">
        <f t="shared" si="6"/>
        <v>0</v>
      </c>
      <c r="R21" s="7">
        <f t="shared" si="7"/>
        <v>0</v>
      </c>
      <c r="S21" s="142" t="str">
        <f t="shared" si="8"/>
        <v/>
      </c>
    </row>
    <row r="22" spans="1:19" ht="15" thickBot="1" x14ac:dyDescent="0.35">
      <c r="A22" s="43" t="s">
        <v>119</v>
      </c>
      <c r="B22" s="44" t="s">
        <v>10</v>
      </c>
      <c r="C22" s="110"/>
      <c r="D22" s="132"/>
      <c r="E22" s="43">
        <f t="shared" si="0"/>
        <v>3</v>
      </c>
      <c r="F22" s="44">
        <f t="shared" si="1"/>
        <v>375</v>
      </c>
      <c r="G22" s="38">
        <f t="shared" si="2"/>
        <v>3</v>
      </c>
      <c r="H22" s="24">
        <f t="shared" si="3"/>
        <v>375</v>
      </c>
      <c r="I22" s="105">
        <v>15</v>
      </c>
      <c r="J22" s="137">
        <v>15</v>
      </c>
      <c r="K22" s="155">
        <f>IFERROR(IF(VLOOKUP(A22,Vorrunde!$A$4:$AB$100,3,)=0,"",VLOOKUP(A22,Vorrunde!$A$4:$AB$100,3,)),"")</f>
        <v>125</v>
      </c>
      <c r="L22" s="156">
        <f>IFERROR(IF(VLOOKUP(A22,Vorrunde!$A$4:$AB$100,5,)=0,"",VLOOKUP(A22,Vorrunde!$A$4:$AB$100,5,)),"")</f>
        <v>125</v>
      </c>
      <c r="M22" s="157">
        <f>IFERROR(IF(VLOOKUP(A22,Vorrunde!$A$4:$AB$100,7,)=0,"",VLOOKUP(A22,Vorrunde!$A$4:$AB$100,7,)),"")</f>
        <v>125</v>
      </c>
      <c r="N22" s="158" t="str">
        <f>IFERROR(IF(VLOOKUP(A22,Vorrunde!$A$4:$AB$100,16,)=0,"",VLOOKUP(A22,Vorrunde!$A$4:$AB$100,16,)),"")</f>
        <v/>
      </c>
      <c r="O22" s="156" t="str">
        <f>IFERROR(IF(VLOOKUP(A22,Vorrunde!$A$4:$AB$100,18,)=0,"",VLOOKUP(A22,Vorrunde!$A$4:$AB$100,18,)),"")</f>
        <v/>
      </c>
      <c r="P22" s="159" t="str">
        <f>IFERROR(IF(VLOOKUP(A22,Vorrunde!$A$4:$AB$100,20,)=0,"",VLOOKUP(A22,Vorrunde!$A$4:$AB$100,20,)),"")</f>
        <v/>
      </c>
      <c r="Q22" s="43">
        <f t="shared" si="6"/>
        <v>3</v>
      </c>
      <c r="R22" s="24">
        <f t="shared" si="7"/>
        <v>375</v>
      </c>
      <c r="S22" s="143">
        <f t="shared" si="8"/>
        <v>125</v>
      </c>
    </row>
    <row r="23" spans="1:19" x14ac:dyDescent="0.3">
      <c r="A23" s="48" t="s">
        <v>44</v>
      </c>
      <c r="B23" s="50" t="s">
        <v>11</v>
      </c>
      <c r="C23" s="39">
        <v>34</v>
      </c>
      <c r="D23" s="133">
        <v>5902</v>
      </c>
      <c r="E23" s="48">
        <f t="shared" si="0"/>
        <v>34</v>
      </c>
      <c r="F23" s="50">
        <f t="shared" si="1"/>
        <v>5902</v>
      </c>
      <c r="G23" s="39">
        <f t="shared" si="2"/>
        <v>34</v>
      </c>
      <c r="H23" s="25">
        <f t="shared" si="3"/>
        <v>5902</v>
      </c>
      <c r="I23" s="148">
        <f t="shared" ref="I23:I28" si="10">IFERROR(IF(ROUND(((190-(F23/E23)) *0.6),0)&lt;0,0,ROUND(((190-(F23/E23)) *0.6),0)),"")</f>
        <v>10</v>
      </c>
      <c r="J23" s="141">
        <f t="shared" ref="J23:J54" si="11">IFERROR(IF(ROUND(((190-(H23/G23)) *0.6),0)&lt;0,0,ROUND(((190-(H23/G23)) *0.6),0)),"")</f>
        <v>10</v>
      </c>
      <c r="K23" s="48" t="str">
        <f>IFERROR(IF(VLOOKUP(A23,Vorrunde!$A$4:$AB$100,3,)=0,"",VLOOKUP(A23,Vorrunde!$A$4:$AB$100,3,)),"")</f>
        <v/>
      </c>
      <c r="L23" s="25" t="str">
        <f>IFERROR(IF(VLOOKUP(A23,Vorrunde!$A$4:$AB$100,5,)=0,"",VLOOKUP(A23,Vorrunde!$A$4:$AB$100,5,)),"")</f>
        <v/>
      </c>
      <c r="M23" s="50" t="str">
        <f>IFERROR(IF(VLOOKUP(A23,Vorrunde!$A$4:$AB$100,7,)=0,"",VLOOKUP(A23,Vorrunde!$A$4:$AB$100,7,)),"")</f>
        <v/>
      </c>
      <c r="N23" s="39" t="str">
        <f>IFERROR(IF(VLOOKUP(A23,Vorrunde!$A$4:$AB$100,16,)=0,"",VLOOKUP(A23,Vorrunde!$A$4:$AB$100,16,)),"")</f>
        <v/>
      </c>
      <c r="O23" s="25" t="str">
        <f>IFERROR(IF(VLOOKUP(A23,Vorrunde!$A$4:$AB$100,18,)=0,"",VLOOKUP(A23,Vorrunde!$A$4:$AB$100,18,)),"")</f>
        <v/>
      </c>
      <c r="P23" s="133" t="str">
        <f>IFERROR(IF(VLOOKUP(A23,Vorrunde!$A$4:$AB$100,20,)=0,"",VLOOKUP(A23,Vorrunde!$A$4:$AB$100,20,)),"")</f>
        <v/>
      </c>
      <c r="Q23" s="48">
        <f t="shared" si="6"/>
        <v>0</v>
      </c>
      <c r="R23" s="25">
        <f t="shared" si="7"/>
        <v>0</v>
      </c>
      <c r="S23" s="144" t="str">
        <f t="shared" si="8"/>
        <v/>
      </c>
    </row>
    <row r="24" spans="1:19" x14ac:dyDescent="0.3">
      <c r="A24" s="21" t="s">
        <v>43</v>
      </c>
      <c r="B24" s="42" t="s">
        <v>11</v>
      </c>
      <c r="C24" s="37">
        <v>20</v>
      </c>
      <c r="D24" s="131">
        <v>3684</v>
      </c>
      <c r="E24" s="21">
        <f t="shared" si="0"/>
        <v>23</v>
      </c>
      <c r="F24" s="42">
        <f t="shared" si="1"/>
        <v>4199</v>
      </c>
      <c r="G24" s="37">
        <f t="shared" si="2"/>
        <v>26</v>
      </c>
      <c r="H24" s="7">
        <f t="shared" si="3"/>
        <v>4787</v>
      </c>
      <c r="I24" s="126">
        <f t="shared" si="10"/>
        <v>4</v>
      </c>
      <c r="J24" s="136">
        <f t="shared" si="11"/>
        <v>4</v>
      </c>
      <c r="K24" s="48">
        <f>IFERROR(IF(VLOOKUP(A24,Vorrunde!$A$4:$AB$100,3,)=0,"",VLOOKUP(A24,Vorrunde!$A$4:$AB$100,3,)),"")</f>
        <v>176</v>
      </c>
      <c r="L24" s="25">
        <f>IFERROR(IF(VLOOKUP(A24,Vorrunde!$A$4:$AB$100,5,)=0,"",VLOOKUP(A24,Vorrunde!$A$4:$AB$100,5,)),"")</f>
        <v>177</v>
      </c>
      <c r="M24" s="50">
        <f>IFERROR(IF(VLOOKUP(A24,Vorrunde!$A$4:$AB$100,7,)=0,"",VLOOKUP(A24,Vorrunde!$A$4:$AB$100,7,)),"")</f>
        <v>162</v>
      </c>
      <c r="N24" s="39">
        <f>IFERROR(IF(VLOOKUP(A24,Vorrunde!$A$4:$AB$100,16,)=0,"",VLOOKUP(A24,Vorrunde!$A$4:$AB$100,16,)),"")</f>
        <v>171</v>
      </c>
      <c r="O24" s="25">
        <f>IFERROR(IF(VLOOKUP(A24,Vorrunde!$A$4:$AB$100,18,)=0,"",VLOOKUP(A24,Vorrunde!$A$4:$AB$100,18,)),"")</f>
        <v>226</v>
      </c>
      <c r="P24" s="133">
        <f>IFERROR(IF(VLOOKUP(A24,Vorrunde!$A$4:$AB$100,20,)=0,"",VLOOKUP(A24,Vorrunde!$A$4:$AB$100,20,)),"")</f>
        <v>191</v>
      </c>
      <c r="Q24" s="21">
        <f t="shared" si="6"/>
        <v>6</v>
      </c>
      <c r="R24" s="7">
        <f t="shared" si="7"/>
        <v>1103</v>
      </c>
      <c r="S24" s="142">
        <f t="shared" si="8"/>
        <v>183.83333333333334</v>
      </c>
    </row>
    <row r="25" spans="1:19" x14ac:dyDescent="0.3">
      <c r="A25" s="21" t="s">
        <v>46</v>
      </c>
      <c r="B25" s="42" t="s">
        <v>11</v>
      </c>
      <c r="C25" s="37">
        <v>14</v>
      </c>
      <c r="D25" s="131">
        <v>2451</v>
      </c>
      <c r="E25" s="21">
        <f t="shared" si="0"/>
        <v>17</v>
      </c>
      <c r="F25" s="42">
        <f t="shared" si="1"/>
        <v>3080</v>
      </c>
      <c r="G25" s="37">
        <f t="shared" si="2"/>
        <v>20</v>
      </c>
      <c r="H25" s="7">
        <f t="shared" si="3"/>
        <v>3576</v>
      </c>
      <c r="I25" s="126">
        <f t="shared" si="10"/>
        <v>5</v>
      </c>
      <c r="J25" s="136">
        <f t="shared" si="11"/>
        <v>7</v>
      </c>
      <c r="K25" s="48">
        <f>IFERROR(IF(VLOOKUP(A25,Vorrunde!$A$4:$AB$100,3,)=0,"",VLOOKUP(A25,Vorrunde!$A$4:$AB$100,3,)),"")</f>
        <v>212</v>
      </c>
      <c r="L25" s="25">
        <f>IFERROR(IF(VLOOKUP(A25,Vorrunde!$A$4:$AB$100,5,)=0,"",VLOOKUP(A25,Vorrunde!$A$4:$AB$100,5,)),"")</f>
        <v>205</v>
      </c>
      <c r="M25" s="50">
        <f>IFERROR(IF(VLOOKUP(A25,Vorrunde!$A$4:$AB$100,7,)=0,"",VLOOKUP(A25,Vorrunde!$A$4:$AB$100,7,)),"")</f>
        <v>212</v>
      </c>
      <c r="N25" s="39">
        <f>IFERROR(IF(VLOOKUP(A25,Vorrunde!$A$4:$AB$100,16,)=0,"",VLOOKUP(A25,Vorrunde!$A$4:$AB$100,16,)),"")</f>
        <v>170</v>
      </c>
      <c r="O25" s="25">
        <f>IFERROR(IF(VLOOKUP(A25,Vorrunde!$A$4:$AB$100,18,)=0,"",VLOOKUP(A25,Vorrunde!$A$4:$AB$100,18,)),"")</f>
        <v>159</v>
      </c>
      <c r="P25" s="133">
        <f>IFERROR(IF(VLOOKUP(A25,Vorrunde!$A$4:$AB$100,20,)=0,"",VLOOKUP(A25,Vorrunde!$A$4:$AB$100,20,)),"")</f>
        <v>167</v>
      </c>
      <c r="Q25" s="21">
        <f t="shared" si="6"/>
        <v>6</v>
      </c>
      <c r="R25" s="7">
        <f t="shared" si="7"/>
        <v>1125</v>
      </c>
      <c r="S25" s="142">
        <f t="shared" si="8"/>
        <v>187.5</v>
      </c>
    </row>
    <row r="26" spans="1:19" x14ac:dyDescent="0.3">
      <c r="A26" s="21" t="s">
        <v>94</v>
      </c>
      <c r="B26" s="42" t="s">
        <v>11</v>
      </c>
      <c r="C26" s="109"/>
      <c r="D26" s="131"/>
      <c r="E26" s="21">
        <f t="shared" si="0"/>
        <v>3</v>
      </c>
      <c r="F26" s="42">
        <f t="shared" si="1"/>
        <v>493</v>
      </c>
      <c r="G26" s="37">
        <f t="shared" si="2"/>
        <v>3</v>
      </c>
      <c r="H26" s="7">
        <f t="shared" si="3"/>
        <v>493</v>
      </c>
      <c r="I26" s="126">
        <f t="shared" si="10"/>
        <v>15</v>
      </c>
      <c r="J26" s="136">
        <f t="shared" si="11"/>
        <v>15</v>
      </c>
      <c r="K26" s="48">
        <f>IFERROR(IF(VLOOKUP(A26,Vorrunde!$A$4:$AB$100,3,)=0,"",VLOOKUP(A26,Vorrunde!$A$4:$AB$100,3,)),"")</f>
        <v>148</v>
      </c>
      <c r="L26" s="25">
        <f>IFERROR(IF(VLOOKUP(A26,Vorrunde!$A$4:$AB$100,5,)=0,"",VLOOKUP(A26,Vorrunde!$A$4:$AB$100,5,)),"")</f>
        <v>171</v>
      </c>
      <c r="M26" s="50">
        <f>IFERROR(IF(VLOOKUP(A26,Vorrunde!$A$4:$AB$100,7,)=0,"",VLOOKUP(A26,Vorrunde!$A$4:$AB$100,7,)),"")</f>
        <v>174</v>
      </c>
      <c r="N26" s="39" t="str">
        <f>IFERROR(IF(VLOOKUP(A26,Vorrunde!$A$4:$AB$100,16,)=0,"",VLOOKUP(A26,Vorrunde!$A$4:$AB$100,16,)),"")</f>
        <v/>
      </c>
      <c r="O26" s="25" t="str">
        <f>IFERROR(IF(VLOOKUP(A26,Vorrunde!$A$4:$AB$100,18,)=0,"",VLOOKUP(A26,Vorrunde!$A$4:$AB$100,18,)),"")</f>
        <v/>
      </c>
      <c r="P26" s="133" t="str">
        <f>IFERROR(IF(VLOOKUP(A26,Vorrunde!$A$4:$AB$100,20,)=0,"",VLOOKUP(A26,Vorrunde!$A$4:$AB$100,20,)),"")</f>
        <v/>
      </c>
      <c r="Q26" s="21">
        <f t="shared" si="6"/>
        <v>3</v>
      </c>
      <c r="R26" s="7">
        <f t="shared" si="7"/>
        <v>493</v>
      </c>
      <c r="S26" s="142">
        <f t="shared" si="8"/>
        <v>164.33333333333334</v>
      </c>
    </row>
    <row r="27" spans="1:19" x14ac:dyDescent="0.3">
      <c r="A27" s="21" t="s">
        <v>47</v>
      </c>
      <c r="B27" s="42" t="s">
        <v>11</v>
      </c>
      <c r="C27" s="37">
        <v>40</v>
      </c>
      <c r="D27" s="131">
        <v>7216</v>
      </c>
      <c r="E27" s="21">
        <f t="shared" si="0"/>
        <v>43</v>
      </c>
      <c r="F27" s="42">
        <f t="shared" si="1"/>
        <v>7768</v>
      </c>
      <c r="G27" s="37">
        <f t="shared" si="2"/>
        <v>46</v>
      </c>
      <c r="H27" s="7">
        <f t="shared" si="3"/>
        <v>8301</v>
      </c>
      <c r="I27" s="126">
        <f t="shared" si="10"/>
        <v>6</v>
      </c>
      <c r="J27" s="136">
        <f t="shared" si="11"/>
        <v>6</v>
      </c>
      <c r="K27" s="48">
        <f>IFERROR(IF(VLOOKUP(A27,Vorrunde!$A$4:$AB$100,3,)=0,"",VLOOKUP(A27,Vorrunde!$A$4:$AB$100,3,)),"")</f>
        <v>167</v>
      </c>
      <c r="L27" s="25">
        <f>IFERROR(IF(VLOOKUP(A27,Vorrunde!$A$4:$AB$100,5,)=0,"",VLOOKUP(A27,Vorrunde!$A$4:$AB$100,5,)),"")</f>
        <v>183</v>
      </c>
      <c r="M27" s="50">
        <f>IFERROR(IF(VLOOKUP(A27,Vorrunde!$A$4:$AB$100,7,)=0,"",VLOOKUP(A27,Vorrunde!$A$4:$AB$100,7,)),"")</f>
        <v>202</v>
      </c>
      <c r="N27" s="39">
        <f>IFERROR(IF(VLOOKUP(A27,Vorrunde!$A$4:$AB$100,16,)=0,"",VLOOKUP(A27,Vorrunde!$A$4:$AB$100,16,)),"")</f>
        <v>181</v>
      </c>
      <c r="O27" s="25">
        <f>IFERROR(IF(VLOOKUP(A27,Vorrunde!$A$4:$AB$100,18,)=0,"",VLOOKUP(A27,Vorrunde!$A$4:$AB$100,18,)),"")</f>
        <v>188</v>
      </c>
      <c r="P27" s="133">
        <f>IFERROR(IF(VLOOKUP(A27,Vorrunde!$A$4:$AB$100,20,)=0,"",VLOOKUP(A27,Vorrunde!$A$4:$AB$100,20,)),"")</f>
        <v>164</v>
      </c>
      <c r="Q27" s="21">
        <f t="shared" si="6"/>
        <v>6</v>
      </c>
      <c r="R27" s="7">
        <f t="shared" si="7"/>
        <v>1085</v>
      </c>
      <c r="S27" s="142">
        <f t="shared" si="8"/>
        <v>180.83333333333334</v>
      </c>
    </row>
    <row r="28" spans="1:19" x14ac:dyDescent="0.3">
      <c r="A28" s="21" t="s">
        <v>45</v>
      </c>
      <c r="B28" s="42" t="s">
        <v>11</v>
      </c>
      <c r="C28" s="37">
        <v>12</v>
      </c>
      <c r="D28" s="131">
        <v>2074</v>
      </c>
      <c r="E28" s="21">
        <f t="shared" si="0"/>
        <v>15</v>
      </c>
      <c r="F28" s="42">
        <f t="shared" si="1"/>
        <v>2614</v>
      </c>
      <c r="G28" s="37">
        <f t="shared" si="2"/>
        <v>18</v>
      </c>
      <c r="H28" s="7">
        <f t="shared" si="3"/>
        <v>3153</v>
      </c>
      <c r="I28" s="126">
        <f t="shared" si="10"/>
        <v>9</v>
      </c>
      <c r="J28" s="136">
        <f t="shared" si="11"/>
        <v>9</v>
      </c>
      <c r="K28" s="48">
        <f>IFERROR(IF(VLOOKUP(A28,Vorrunde!$A$4:$AB$100,3,)=0,"",VLOOKUP(A28,Vorrunde!$A$4:$AB$100,3,)),"")</f>
        <v>172</v>
      </c>
      <c r="L28" s="25">
        <f>IFERROR(IF(VLOOKUP(A28,Vorrunde!$A$4:$AB$100,5,)=0,"",VLOOKUP(A28,Vorrunde!$A$4:$AB$100,5,)),"")</f>
        <v>191</v>
      </c>
      <c r="M28" s="50">
        <f>IFERROR(IF(VLOOKUP(A28,Vorrunde!$A$4:$AB$100,7,)=0,"",VLOOKUP(A28,Vorrunde!$A$4:$AB$100,7,)),"")</f>
        <v>177</v>
      </c>
      <c r="N28" s="39">
        <f>IFERROR(IF(VLOOKUP(A28,Vorrunde!$A$4:$AB$100,16,)=0,"",VLOOKUP(A28,Vorrunde!$A$4:$AB$100,16,)),"")</f>
        <v>176</v>
      </c>
      <c r="O28" s="25">
        <f>IFERROR(IF(VLOOKUP(A28,Vorrunde!$A$4:$AB$100,18,)=0,"",VLOOKUP(A28,Vorrunde!$A$4:$AB$100,18,)),"")</f>
        <v>190</v>
      </c>
      <c r="P28" s="133">
        <f>IFERROR(IF(VLOOKUP(A28,Vorrunde!$A$4:$AB$100,20,)=0,"",VLOOKUP(A28,Vorrunde!$A$4:$AB$100,20,)),"")</f>
        <v>173</v>
      </c>
      <c r="Q28" s="21">
        <f t="shared" si="6"/>
        <v>6</v>
      </c>
      <c r="R28" s="7">
        <f t="shared" si="7"/>
        <v>1079</v>
      </c>
      <c r="S28" s="142">
        <f t="shared" si="8"/>
        <v>179.83333333333334</v>
      </c>
    </row>
    <row r="29" spans="1:19" ht="15" thickBot="1" x14ac:dyDescent="0.35">
      <c r="A29" s="22" t="s">
        <v>120</v>
      </c>
      <c r="B29" s="108" t="s">
        <v>11</v>
      </c>
      <c r="C29" s="36"/>
      <c r="D29" s="134"/>
      <c r="E29" s="22">
        <f t="shared" si="0"/>
        <v>0</v>
      </c>
      <c r="F29" s="108">
        <f t="shared" si="1"/>
        <v>0</v>
      </c>
      <c r="G29" s="36">
        <f t="shared" si="2"/>
        <v>0</v>
      </c>
      <c r="H29" s="23">
        <f t="shared" si="3"/>
        <v>0</v>
      </c>
      <c r="I29" s="145"/>
      <c r="J29" s="146" t="str">
        <f t="shared" si="11"/>
        <v/>
      </c>
      <c r="K29" s="150" t="str">
        <f>IFERROR(IF(VLOOKUP(A29,Vorrunde!$A$4:$AB$100,3,)=0,"",VLOOKUP(A29,Vorrunde!$A$4:$AB$100,3,)),"")</f>
        <v/>
      </c>
      <c r="L29" s="151" t="str">
        <f>IFERROR(IF(VLOOKUP(A29,Vorrunde!$A$4:$AB$100,5,)=0,"",VLOOKUP(A29,Vorrunde!$A$4:$AB$100,5,)),"")</f>
        <v/>
      </c>
      <c r="M29" s="152" t="str">
        <f>IFERROR(IF(VLOOKUP(A29,Vorrunde!$A$4:$AB$100,7,)=0,"",VLOOKUP(A29,Vorrunde!$A$4:$AB$100,7,)),"")</f>
        <v/>
      </c>
      <c r="N29" s="153" t="str">
        <f>IFERROR(IF(VLOOKUP(A29,Vorrunde!$A$4:$AB$100,16,)=0,"",VLOOKUP(A29,Vorrunde!$A$4:$AB$100,16,)),"")</f>
        <v/>
      </c>
      <c r="O29" s="151" t="str">
        <f>IFERROR(IF(VLOOKUP(A29,Vorrunde!$A$4:$AB$100,18,)=0,"",VLOOKUP(A29,Vorrunde!$A$4:$AB$100,18,)),"")</f>
        <v/>
      </c>
      <c r="P29" s="154" t="str">
        <f>IFERROR(IF(VLOOKUP(A29,Vorrunde!$A$4:$AB$100,20,)=0,"",VLOOKUP(A29,Vorrunde!$A$4:$AB$100,20,)),"")</f>
        <v/>
      </c>
      <c r="Q29" s="22">
        <f t="shared" si="6"/>
        <v>0</v>
      </c>
      <c r="R29" s="23">
        <f t="shared" si="7"/>
        <v>0</v>
      </c>
      <c r="S29" s="147" t="str">
        <f t="shared" si="8"/>
        <v/>
      </c>
    </row>
    <row r="30" spans="1:19" x14ac:dyDescent="0.3">
      <c r="A30" s="45" t="s">
        <v>51</v>
      </c>
      <c r="B30" s="107" t="s">
        <v>12</v>
      </c>
      <c r="C30" s="113"/>
      <c r="D30" s="130"/>
      <c r="E30" s="45">
        <f t="shared" si="0"/>
        <v>3</v>
      </c>
      <c r="F30" s="107">
        <f t="shared" si="1"/>
        <v>615</v>
      </c>
      <c r="G30" s="40">
        <f t="shared" si="2"/>
        <v>6</v>
      </c>
      <c r="H30" s="26">
        <f t="shared" si="3"/>
        <v>1269</v>
      </c>
      <c r="I30" s="104">
        <f t="shared" ref="I30:I41" si="12">IFERROR(IF(ROUND(((190-(F30/E30)) *0.6),0)&lt;0,0,ROUND(((190-(F30/E30)) *0.6),0)),"")</f>
        <v>0</v>
      </c>
      <c r="J30" s="135">
        <f t="shared" si="11"/>
        <v>0</v>
      </c>
      <c r="K30" s="45">
        <f>IFERROR(IF(VLOOKUP(A30,Vorrunde!$A$4:$AB$100,3,)=0,"",VLOOKUP(A30,Vorrunde!$A$4:$AB$100,3,)),"")</f>
        <v>179</v>
      </c>
      <c r="L30" s="26">
        <f>IFERROR(IF(VLOOKUP(A30,Vorrunde!$A$4:$AB$100,5,)=0,"",VLOOKUP(A30,Vorrunde!$A$4:$AB$100,5,)),"")</f>
        <v>191</v>
      </c>
      <c r="M30" s="107">
        <f>IFERROR(IF(VLOOKUP(A30,Vorrunde!$A$4:$AB$100,7,)=0,"",VLOOKUP(A30,Vorrunde!$A$4:$AB$100,7,)),"")</f>
        <v>245</v>
      </c>
      <c r="N30" s="40">
        <f>IFERROR(IF(VLOOKUP(A30,Vorrunde!$A$4:$AB$100,16,)=0,"",VLOOKUP(A30,Vorrunde!$A$4:$AB$100,16,)),"")</f>
        <v>234</v>
      </c>
      <c r="O30" s="26">
        <f>IFERROR(IF(VLOOKUP(A30,Vorrunde!$A$4:$AB$100,18,)=0,"",VLOOKUP(A30,Vorrunde!$A$4:$AB$100,18,)),"")</f>
        <v>193</v>
      </c>
      <c r="P30" s="130">
        <f>IFERROR(IF(VLOOKUP(A30,Vorrunde!$A$4:$AB$100,20,)=0,"",VLOOKUP(A30,Vorrunde!$A$4:$AB$100,20,)),"")</f>
        <v>227</v>
      </c>
      <c r="Q30" s="45">
        <f t="shared" si="6"/>
        <v>6</v>
      </c>
      <c r="R30" s="26">
        <f t="shared" si="7"/>
        <v>1269</v>
      </c>
      <c r="S30" s="149">
        <f t="shared" si="8"/>
        <v>211.5</v>
      </c>
    </row>
    <row r="31" spans="1:19" x14ac:dyDescent="0.3">
      <c r="A31" s="21" t="s">
        <v>49</v>
      </c>
      <c r="B31" s="42" t="s">
        <v>12</v>
      </c>
      <c r="C31" s="37">
        <v>12</v>
      </c>
      <c r="D31" s="131">
        <v>1808</v>
      </c>
      <c r="E31" s="21">
        <f t="shared" si="0"/>
        <v>15</v>
      </c>
      <c r="F31" s="42">
        <f t="shared" si="1"/>
        <v>2336</v>
      </c>
      <c r="G31" s="37">
        <f t="shared" si="2"/>
        <v>18</v>
      </c>
      <c r="H31" s="7">
        <f t="shared" si="3"/>
        <v>2751</v>
      </c>
      <c r="I31" s="126">
        <f t="shared" si="12"/>
        <v>21</v>
      </c>
      <c r="J31" s="136">
        <f t="shared" si="11"/>
        <v>22</v>
      </c>
      <c r="K31" s="48">
        <f>IFERROR(IF(VLOOKUP(A31,Vorrunde!$A$4:$AB$100,3,)=0,"",VLOOKUP(A31,Vorrunde!$A$4:$AB$100,3,)),"")</f>
        <v>188</v>
      </c>
      <c r="L31" s="25">
        <f>IFERROR(IF(VLOOKUP(A31,Vorrunde!$A$4:$AB$100,5,)=0,"",VLOOKUP(A31,Vorrunde!$A$4:$AB$100,5,)),"")</f>
        <v>154</v>
      </c>
      <c r="M31" s="50">
        <f>IFERROR(IF(VLOOKUP(A31,Vorrunde!$A$4:$AB$100,7,)=0,"",VLOOKUP(A31,Vorrunde!$A$4:$AB$100,7,)),"")</f>
        <v>186</v>
      </c>
      <c r="N31" s="39">
        <f>IFERROR(IF(VLOOKUP(A31,Vorrunde!$A$4:$AB$100,16,)=0,"",VLOOKUP(A31,Vorrunde!$A$4:$AB$100,16,)),"")</f>
        <v>137</v>
      </c>
      <c r="O31" s="25">
        <f>IFERROR(IF(VLOOKUP(A31,Vorrunde!$A$4:$AB$100,18,)=0,"",VLOOKUP(A31,Vorrunde!$A$4:$AB$100,18,)),"")</f>
        <v>146</v>
      </c>
      <c r="P31" s="133">
        <f>IFERROR(IF(VLOOKUP(A31,Vorrunde!$A$4:$AB$100,20,)=0,"",VLOOKUP(A31,Vorrunde!$A$4:$AB$100,20,)),"")</f>
        <v>132</v>
      </c>
      <c r="Q31" s="21">
        <f t="shared" si="6"/>
        <v>6</v>
      </c>
      <c r="R31" s="7">
        <f t="shared" si="7"/>
        <v>943</v>
      </c>
      <c r="S31" s="142">
        <f t="shared" si="8"/>
        <v>157.16666666666666</v>
      </c>
    </row>
    <row r="32" spans="1:19" x14ac:dyDescent="0.3">
      <c r="A32" s="21" t="s">
        <v>48</v>
      </c>
      <c r="B32" s="42" t="s">
        <v>12</v>
      </c>
      <c r="C32" s="37">
        <v>20</v>
      </c>
      <c r="D32" s="131">
        <v>2903</v>
      </c>
      <c r="E32" s="21">
        <f t="shared" si="0"/>
        <v>23</v>
      </c>
      <c r="F32" s="42">
        <f t="shared" si="1"/>
        <v>3270</v>
      </c>
      <c r="G32" s="37">
        <f t="shared" si="2"/>
        <v>26</v>
      </c>
      <c r="H32" s="7">
        <f t="shared" si="3"/>
        <v>3700</v>
      </c>
      <c r="I32" s="126">
        <f t="shared" si="12"/>
        <v>29</v>
      </c>
      <c r="J32" s="136">
        <f t="shared" si="11"/>
        <v>29</v>
      </c>
      <c r="K32" s="48">
        <f>IFERROR(IF(VLOOKUP(A32,Vorrunde!$A$4:$AB$100,3,)=0,"",VLOOKUP(A32,Vorrunde!$A$4:$AB$100,3,)),"")</f>
        <v>144</v>
      </c>
      <c r="L32" s="25">
        <f>IFERROR(IF(VLOOKUP(A32,Vorrunde!$A$4:$AB$100,5,)=0,"",VLOOKUP(A32,Vorrunde!$A$4:$AB$100,5,)),"")</f>
        <v>107</v>
      </c>
      <c r="M32" s="50">
        <f>IFERROR(IF(VLOOKUP(A32,Vorrunde!$A$4:$AB$100,7,)=0,"",VLOOKUP(A32,Vorrunde!$A$4:$AB$100,7,)),"")</f>
        <v>116</v>
      </c>
      <c r="N32" s="39">
        <f>IFERROR(IF(VLOOKUP(A32,Vorrunde!$A$4:$AB$100,16,)=0,"",VLOOKUP(A32,Vorrunde!$A$4:$AB$100,16,)),"")</f>
        <v>144</v>
      </c>
      <c r="O32" s="25">
        <f>IFERROR(IF(VLOOKUP(A32,Vorrunde!$A$4:$AB$100,18,)=0,"",VLOOKUP(A32,Vorrunde!$A$4:$AB$100,18,)),"")</f>
        <v>143</v>
      </c>
      <c r="P32" s="133">
        <f>IFERROR(IF(VLOOKUP(A32,Vorrunde!$A$4:$AB$100,20,)=0,"",VLOOKUP(A32,Vorrunde!$A$4:$AB$100,20,)),"")</f>
        <v>143</v>
      </c>
      <c r="Q32" s="21">
        <f t="shared" si="6"/>
        <v>6</v>
      </c>
      <c r="R32" s="7">
        <f t="shared" si="7"/>
        <v>797</v>
      </c>
      <c r="S32" s="142">
        <f t="shared" si="8"/>
        <v>132.83333333333334</v>
      </c>
    </row>
    <row r="33" spans="1:19" x14ac:dyDescent="0.3">
      <c r="A33" s="21" t="s">
        <v>84</v>
      </c>
      <c r="B33" s="42" t="s">
        <v>12</v>
      </c>
      <c r="C33" s="109"/>
      <c r="D33" s="131"/>
      <c r="E33" s="21">
        <f t="shared" si="0"/>
        <v>3</v>
      </c>
      <c r="F33" s="42">
        <f t="shared" si="1"/>
        <v>506</v>
      </c>
      <c r="G33" s="37">
        <f t="shared" si="2"/>
        <v>6</v>
      </c>
      <c r="H33" s="7">
        <f t="shared" si="3"/>
        <v>976</v>
      </c>
      <c r="I33" s="126">
        <f t="shared" si="12"/>
        <v>13</v>
      </c>
      <c r="J33" s="136">
        <f t="shared" si="11"/>
        <v>16</v>
      </c>
      <c r="K33" s="48">
        <f>IFERROR(IF(VLOOKUP(A33,Vorrunde!$A$4:$AB$100,3,)=0,"",VLOOKUP(A33,Vorrunde!$A$4:$AB$100,3,)),"")</f>
        <v>106</v>
      </c>
      <c r="L33" s="25">
        <f>IFERROR(IF(VLOOKUP(A33,Vorrunde!$A$4:$AB$100,5,)=0,"",VLOOKUP(A33,Vorrunde!$A$4:$AB$100,5,)),"")</f>
        <v>206</v>
      </c>
      <c r="M33" s="50">
        <f>IFERROR(IF(VLOOKUP(A33,Vorrunde!$A$4:$AB$100,7,)=0,"",VLOOKUP(A33,Vorrunde!$A$4:$AB$100,7,)),"")</f>
        <v>194</v>
      </c>
      <c r="N33" s="39">
        <f>IFERROR(IF(VLOOKUP(A33,Vorrunde!$A$4:$AB$100,16,)=0,"",VLOOKUP(A33,Vorrunde!$A$4:$AB$100,16,)),"")</f>
        <v>165</v>
      </c>
      <c r="O33" s="25">
        <f>IFERROR(IF(VLOOKUP(A33,Vorrunde!$A$4:$AB$100,18,)=0,"",VLOOKUP(A33,Vorrunde!$A$4:$AB$100,18,)),"")</f>
        <v>155</v>
      </c>
      <c r="P33" s="133">
        <f>IFERROR(IF(VLOOKUP(A33,Vorrunde!$A$4:$AB$100,20,)=0,"",VLOOKUP(A33,Vorrunde!$A$4:$AB$100,20,)),"")</f>
        <v>150</v>
      </c>
      <c r="Q33" s="21">
        <f t="shared" si="6"/>
        <v>6</v>
      </c>
      <c r="R33" s="7">
        <f t="shared" si="7"/>
        <v>976</v>
      </c>
      <c r="S33" s="142">
        <f t="shared" si="8"/>
        <v>162.66666666666666</v>
      </c>
    </row>
    <row r="34" spans="1:19" x14ac:dyDescent="0.3">
      <c r="A34" s="21" t="s">
        <v>50</v>
      </c>
      <c r="B34" s="42" t="s">
        <v>12</v>
      </c>
      <c r="C34" s="37">
        <v>6</v>
      </c>
      <c r="D34" s="131">
        <v>810</v>
      </c>
      <c r="E34" s="21">
        <f t="shared" si="0"/>
        <v>8</v>
      </c>
      <c r="F34" s="42">
        <f t="shared" si="1"/>
        <v>1057</v>
      </c>
      <c r="G34" s="37">
        <f t="shared" si="2"/>
        <v>8</v>
      </c>
      <c r="H34" s="7">
        <f t="shared" si="3"/>
        <v>1057</v>
      </c>
      <c r="I34" s="126">
        <f t="shared" si="12"/>
        <v>35</v>
      </c>
      <c r="J34" s="136">
        <f t="shared" si="11"/>
        <v>35</v>
      </c>
      <c r="K34" s="48">
        <f>IFERROR(IF(VLOOKUP(A34,Vorrunde!$A$4:$AB$100,3,)=0,"",VLOOKUP(A34,Vorrunde!$A$4:$AB$100,3,)),"")</f>
        <v>131</v>
      </c>
      <c r="L34" s="25">
        <f>IFERROR(IF(VLOOKUP(A34,Vorrunde!$A$4:$AB$100,5,)=0,"",VLOOKUP(A34,Vorrunde!$A$4:$AB$100,5,)),"")</f>
        <v>116</v>
      </c>
      <c r="M34" s="50" t="str">
        <f>IFERROR(IF(VLOOKUP(A34,Vorrunde!$A$4:$AB$100,7,)=0,"",VLOOKUP(A34,Vorrunde!$A$4:$AB$100,7,)),"")</f>
        <v/>
      </c>
      <c r="N34" s="39" t="str">
        <f>IFERROR(IF(VLOOKUP(A34,Vorrunde!$A$4:$AB$100,16,)=0,"",VLOOKUP(A34,Vorrunde!$A$4:$AB$100,16,)),"")</f>
        <v/>
      </c>
      <c r="O34" s="25" t="str">
        <f>IFERROR(IF(VLOOKUP(A34,Vorrunde!$A$4:$AB$100,18,)=0,"",VLOOKUP(A34,Vorrunde!$A$4:$AB$100,18,)),"")</f>
        <v/>
      </c>
      <c r="P34" s="133" t="str">
        <f>IFERROR(IF(VLOOKUP(A34,Vorrunde!$A$4:$AB$100,20,)=0,"",VLOOKUP(A34,Vorrunde!$A$4:$AB$100,20,)),"")</f>
        <v/>
      </c>
      <c r="Q34" s="21">
        <f t="shared" si="6"/>
        <v>2</v>
      </c>
      <c r="R34" s="7">
        <f t="shared" si="7"/>
        <v>247</v>
      </c>
      <c r="S34" s="142">
        <f t="shared" si="8"/>
        <v>123.5</v>
      </c>
    </row>
    <row r="35" spans="1:19" ht="15" thickBot="1" x14ac:dyDescent="0.35">
      <c r="A35" s="43" t="s">
        <v>137</v>
      </c>
      <c r="B35" s="44" t="s">
        <v>12</v>
      </c>
      <c r="C35" s="38"/>
      <c r="D35" s="132"/>
      <c r="E35" s="43">
        <f t="shared" si="0"/>
        <v>1</v>
      </c>
      <c r="F35" s="44">
        <f t="shared" si="1"/>
        <v>161</v>
      </c>
      <c r="G35" s="38">
        <f t="shared" si="2"/>
        <v>4</v>
      </c>
      <c r="H35" s="24">
        <f t="shared" si="3"/>
        <v>671</v>
      </c>
      <c r="I35" s="105">
        <f t="shared" si="12"/>
        <v>17</v>
      </c>
      <c r="J35" s="137">
        <f t="shared" si="11"/>
        <v>13</v>
      </c>
      <c r="K35" s="155" t="str">
        <f>IFERROR(IF(VLOOKUP(A35,Vorrunde!$A$4:$AB$100,3,)=0,"",VLOOKUP(A35,Vorrunde!$A$4:$AB$100,3,)),"")</f>
        <v/>
      </c>
      <c r="L35" s="156" t="str">
        <f>IFERROR(IF(VLOOKUP(A35,Vorrunde!$A$4:$AB$100,5,)=0,"",VLOOKUP(A35,Vorrunde!$A$4:$AB$100,5,)),"")</f>
        <v/>
      </c>
      <c r="M35" s="157">
        <f>IFERROR(IF(VLOOKUP(A35,Vorrunde!$A$4:$AB$100,7,)=0,"",VLOOKUP(A35,Vorrunde!$A$4:$AB$100,7,)),"")</f>
        <v>161</v>
      </c>
      <c r="N35" s="158">
        <f>IFERROR(IF(VLOOKUP(A35,Vorrunde!$A$4:$AB$100,16,)=0,"",VLOOKUP(A35,Vorrunde!$A$4:$AB$100,16,)),"")</f>
        <v>179</v>
      </c>
      <c r="O35" s="156">
        <f>IFERROR(IF(VLOOKUP(A35,Vorrunde!$A$4:$AB$100,18,)=0,"",VLOOKUP(A35,Vorrunde!$A$4:$AB$100,18,)),"")</f>
        <v>162</v>
      </c>
      <c r="P35" s="159">
        <f>IFERROR(IF(VLOOKUP(A35,Vorrunde!$A$4:$AB$100,20,)=0,"",VLOOKUP(A35,Vorrunde!$A$4:$AB$100,20,)),"")</f>
        <v>169</v>
      </c>
      <c r="Q35" s="43">
        <f t="shared" si="6"/>
        <v>4</v>
      </c>
      <c r="R35" s="24">
        <f t="shared" si="7"/>
        <v>671</v>
      </c>
      <c r="S35" s="143">
        <f t="shared" si="8"/>
        <v>167.75</v>
      </c>
    </row>
    <row r="36" spans="1:19" x14ac:dyDescent="0.3">
      <c r="A36" s="48" t="s">
        <v>63</v>
      </c>
      <c r="B36" s="50" t="s">
        <v>2</v>
      </c>
      <c r="C36" s="39">
        <v>24</v>
      </c>
      <c r="D36" s="133">
        <v>5137</v>
      </c>
      <c r="E36" s="48">
        <f t="shared" si="0"/>
        <v>27</v>
      </c>
      <c r="F36" s="50">
        <f t="shared" si="1"/>
        <v>5827</v>
      </c>
      <c r="G36" s="39">
        <f t="shared" si="2"/>
        <v>30</v>
      </c>
      <c r="H36" s="25">
        <f t="shared" si="3"/>
        <v>6567</v>
      </c>
      <c r="I36" s="148">
        <f t="shared" si="12"/>
        <v>0</v>
      </c>
      <c r="J36" s="141">
        <f t="shared" si="11"/>
        <v>0</v>
      </c>
      <c r="K36" s="48">
        <f>IFERROR(IF(VLOOKUP(A36,Vorrunde!$A$4:$AB$100,3,)=0,"",VLOOKUP(A36,Vorrunde!$A$4:$AB$100,3,)),"")</f>
        <v>202</v>
      </c>
      <c r="L36" s="25">
        <f>IFERROR(IF(VLOOKUP(A36,Vorrunde!$A$4:$AB$100,5,)=0,"",VLOOKUP(A36,Vorrunde!$A$4:$AB$100,5,)),"")</f>
        <v>231</v>
      </c>
      <c r="M36" s="50">
        <f>IFERROR(IF(VLOOKUP(A36,Vorrunde!$A$4:$AB$100,7,)=0,"",VLOOKUP(A36,Vorrunde!$A$4:$AB$100,7,)),"")</f>
        <v>257</v>
      </c>
      <c r="N36" s="39">
        <f>IFERROR(IF(VLOOKUP(A36,Vorrunde!$A$4:$AB$100,16,)=0,"",VLOOKUP(A36,Vorrunde!$A$4:$AB$100,16,)),"")</f>
        <v>202</v>
      </c>
      <c r="O36" s="25">
        <f>IFERROR(IF(VLOOKUP(A36,Vorrunde!$A$4:$AB$100,18,)=0,"",VLOOKUP(A36,Vorrunde!$A$4:$AB$100,18,)),"")</f>
        <v>249</v>
      </c>
      <c r="P36" s="133">
        <f>IFERROR(IF(VLOOKUP(A36,Vorrunde!$A$4:$AB$100,20,)=0,"",VLOOKUP(A36,Vorrunde!$A$4:$AB$100,20,)),"")</f>
        <v>289</v>
      </c>
      <c r="Q36" s="48">
        <f t="shared" si="6"/>
        <v>6</v>
      </c>
      <c r="R36" s="25">
        <f t="shared" si="7"/>
        <v>1430</v>
      </c>
      <c r="S36" s="144">
        <f t="shared" si="8"/>
        <v>238.33333333333334</v>
      </c>
    </row>
    <row r="37" spans="1:19" x14ac:dyDescent="0.3">
      <c r="A37" s="21" t="s">
        <v>64</v>
      </c>
      <c r="B37" s="42" t="s">
        <v>2</v>
      </c>
      <c r="C37" s="37">
        <v>35</v>
      </c>
      <c r="D37" s="131">
        <v>6966</v>
      </c>
      <c r="E37" s="21">
        <f t="shared" si="0"/>
        <v>38</v>
      </c>
      <c r="F37" s="42">
        <f t="shared" si="1"/>
        <v>7499</v>
      </c>
      <c r="G37" s="37">
        <f t="shared" si="2"/>
        <v>41</v>
      </c>
      <c r="H37" s="7">
        <f t="shared" si="3"/>
        <v>7998</v>
      </c>
      <c r="I37" s="126">
        <f t="shared" si="12"/>
        <v>0</v>
      </c>
      <c r="J37" s="136">
        <f t="shared" si="11"/>
        <v>0</v>
      </c>
      <c r="K37" s="48">
        <f>IFERROR(IF(VLOOKUP(A37,Vorrunde!$A$4:$AB$100,3,)=0,"",VLOOKUP(A37,Vorrunde!$A$4:$AB$100,3,)),"")</f>
        <v>204</v>
      </c>
      <c r="L37" s="25">
        <f>IFERROR(IF(VLOOKUP(A37,Vorrunde!$A$4:$AB$100,5,)=0,"",VLOOKUP(A37,Vorrunde!$A$4:$AB$100,5,)),"")</f>
        <v>172</v>
      </c>
      <c r="M37" s="50">
        <f>IFERROR(IF(VLOOKUP(A37,Vorrunde!$A$4:$AB$100,7,)=0,"",VLOOKUP(A37,Vorrunde!$A$4:$AB$100,7,)),"")</f>
        <v>157</v>
      </c>
      <c r="N37" s="39">
        <f>IFERROR(IF(VLOOKUP(A37,Vorrunde!$A$4:$AB$100,16,)=0,"",VLOOKUP(A37,Vorrunde!$A$4:$AB$100,16,)),"")</f>
        <v>144</v>
      </c>
      <c r="O37" s="25">
        <f>IFERROR(IF(VLOOKUP(A37,Vorrunde!$A$4:$AB$100,18,)=0,"",VLOOKUP(A37,Vorrunde!$A$4:$AB$100,18,)),"")</f>
        <v>184</v>
      </c>
      <c r="P37" s="133">
        <f>IFERROR(IF(VLOOKUP(A37,Vorrunde!$A$4:$AB$100,20,)=0,"",VLOOKUP(A37,Vorrunde!$A$4:$AB$100,20,)),"")</f>
        <v>171</v>
      </c>
      <c r="Q37" s="21">
        <f t="shared" si="6"/>
        <v>6</v>
      </c>
      <c r="R37" s="7">
        <f t="shared" si="7"/>
        <v>1032</v>
      </c>
      <c r="S37" s="142">
        <f t="shared" si="8"/>
        <v>172</v>
      </c>
    </row>
    <row r="38" spans="1:19" x14ac:dyDescent="0.3">
      <c r="A38" s="21" t="s">
        <v>67</v>
      </c>
      <c r="B38" s="42" t="s">
        <v>2</v>
      </c>
      <c r="C38" s="37">
        <v>21</v>
      </c>
      <c r="D38" s="131">
        <v>3541</v>
      </c>
      <c r="E38" s="21">
        <f t="shared" ref="E38:E69" si="13">COUNT(K38:M38)+C38</f>
        <v>21</v>
      </c>
      <c r="F38" s="42">
        <f t="shared" ref="F38:F69" si="14">IFERROR(SUM(K38:M38)+D38,"")</f>
        <v>3541</v>
      </c>
      <c r="G38" s="37">
        <f t="shared" ref="G38:G69" si="15">COUNT(N38:P38)+E38</f>
        <v>21</v>
      </c>
      <c r="H38" s="7">
        <f t="shared" ref="H38:H69" si="16">IFERROR(SUM(N38:P38)+F38,"")</f>
        <v>3541</v>
      </c>
      <c r="I38" s="126">
        <f t="shared" si="12"/>
        <v>13</v>
      </c>
      <c r="J38" s="136">
        <f t="shared" si="11"/>
        <v>13</v>
      </c>
      <c r="K38" s="48" t="str">
        <f>IFERROR(IF(VLOOKUP(A38,Vorrunde!$A$4:$AB$100,3,)=0,"",VLOOKUP(A38,Vorrunde!$A$4:$AB$100,3,)),"")</f>
        <v/>
      </c>
      <c r="L38" s="25" t="str">
        <f>IFERROR(IF(VLOOKUP(A38,Vorrunde!$A$4:$AB$100,5,)=0,"",VLOOKUP(A38,Vorrunde!$A$4:$AB$100,5,)),"")</f>
        <v/>
      </c>
      <c r="M38" s="50" t="str">
        <f>IFERROR(IF(VLOOKUP(A38,Vorrunde!$A$4:$AB$100,7,)=0,"",VLOOKUP(A38,Vorrunde!$A$4:$AB$100,7,)),"")</f>
        <v/>
      </c>
      <c r="N38" s="39" t="str">
        <f>IFERROR(IF(VLOOKUP(A38,Vorrunde!$A$4:$AB$100,16,)=0,"",VLOOKUP(A38,Vorrunde!$A$4:$AB$100,16,)),"")</f>
        <v/>
      </c>
      <c r="O38" s="25" t="str">
        <f>IFERROR(IF(VLOOKUP(A38,Vorrunde!$A$4:$AB$100,18,)=0,"",VLOOKUP(A38,Vorrunde!$A$4:$AB$100,18,)),"")</f>
        <v/>
      </c>
      <c r="P38" s="133" t="str">
        <f>IFERROR(IF(VLOOKUP(A38,Vorrunde!$A$4:$AB$100,20,)=0,"",VLOOKUP(A38,Vorrunde!$A$4:$AB$100,20,)),"")</f>
        <v/>
      </c>
      <c r="Q38" s="21">
        <f t="shared" si="6"/>
        <v>0</v>
      </c>
      <c r="R38" s="7">
        <f t="shared" si="7"/>
        <v>0</v>
      </c>
      <c r="S38" s="142" t="str">
        <f t="shared" si="8"/>
        <v/>
      </c>
    </row>
    <row r="39" spans="1:19" x14ac:dyDescent="0.3">
      <c r="A39" s="21" t="s">
        <v>103</v>
      </c>
      <c r="B39" s="42" t="s">
        <v>2</v>
      </c>
      <c r="C39" s="37">
        <v>6</v>
      </c>
      <c r="D39" s="131">
        <v>1152</v>
      </c>
      <c r="E39" s="21">
        <f t="shared" si="13"/>
        <v>9</v>
      </c>
      <c r="F39" s="42">
        <f t="shared" si="14"/>
        <v>1797</v>
      </c>
      <c r="G39" s="37">
        <f t="shared" si="15"/>
        <v>12</v>
      </c>
      <c r="H39" s="7">
        <f t="shared" si="16"/>
        <v>2386</v>
      </c>
      <c r="I39" s="126">
        <f t="shared" si="12"/>
        <v>0</v>
      </c>
      <c r="J39" s="136">
        <f t="shared" si="11"/>
        <v>0</v>
      </c>
      <c r="K39" s="48">
        <f>IFERROR(IF(VLOOKUP(A39,Vorrunde!$A$4:$AB$100,3,)=0,"",VLOOKUP(A39,Vorrunde!$A$4:$AB$100,3,)),"")</f>
        <v>212</v>
      </c>
      <c r="L39" s="25">
        <f>IFERROR(IF(VLOOKUP(A39,Vorrunde!$A$4:$AB$100,5,)=0,"",VLOOKUP(A39,Vorrunde!$A$4:$AB$100,5,)),"")</f>
        <v>184</v>
      </c>
      <c r="M39" s="50">
        <f>IFERROR(IF(VLOOKUP(A39,Vorrunde!$A$4:$AB$100,7,)=0,"",VLOOKUP(A39,Vorrunde!$A$4:$AB$100,7,)),"")</f>
        <v>249</v>
      </c>
      <c r="N39" s="39">
        <f>IFERROR(IF(VLOOKUP(A39,Vorrunde!$A$4:$AB$100,16,)=0,"",VLOOKUP(A39,Vorrunde!$A$4:$AB$100,16,)),"")</f>
        <v>202</v>
      </c>
      <c r="O39" s="25">
        <f>IFERROR(IF(VLOOKUP(A39,Vorrunde!$A$4:$AB$100,18,)=0,"",VLOOKUP(A39,Vorrunde!$A$4:$AB$100,18,)),"")</f>
        <v>206</v>
      </c>
      <c r="P39" s="133">
        <f>IFERROR(IF(VLOOKUP(A39,Vorrunde!$A$4:$AB$100,20,)=0,"",VLOOKUP(A39,Vorrunde!$A$4:$AB$100,20,)),"")</f>
        <v>181</v>
      </c>
      <c r="Q39" s="21">
        <f t="shared" si="6"/>
        <v>6</v>
      </c>
      <c r="R39" s="7">
        <f t="shared" si="7"/>
        <v>1234</v>
      </c>
      <c r="S39" s="142">
        <f t="shared" si="8"/>
        <v>205.66666666666666</v>
      </c>
    </row>
    <row r="40" spans="1:19" x14ac:dyDescent="0.3">
      <c r="A40" s="21" t="s">
        <v>65</v>
      </c>
      <c r="B40" s="42" t="s">
        <v>2</v>
      </c>
      <c r="C40" s="37">
        <v>24</v>
      </c>
      <c r="D40" s="131">
        <v>4526</v>
      </c>
      <c r="E40" s="21">
        <f t="shared" si="13"/>
        <v>27</v>
      </c>
      <c r="F40" s="42">
        <f t="shared" si="14"/>
        <v>5041</v>
      </c>
      <c r="G40" s="37">
        <f t="shared" si="15"/>
        <v>30</v>
      </c>
      <c r="H40" s="7">
        <f t="shared" si="16"/>
        <v>5648</v>
      </c>
      <c r="I40" s="126">
        <f t="shared" si="12"/>
        <v>2</v>
      </c>
      <c r="J40" s="136">
        <f t="shared" si="11"/>
        <v>1</v>
      </c>
      <c r="K40" s="48">
        <f>IFERROR(IF(VLOOKUP(A40,Vorrunde!$A$4:$AB$100,3,)=0,"",VLOOKUP(A40,Vorrunde!$A$4:$AB$100,3,)),"")</f>
        <v>181</v>
      </c>
      <c r="L40" s="25">
        <f>IFERROR(IF(VLOOKUP(A40,Vorrunde!$A$4:$AB$100,5,)=0,"",VLOOKUP(A40,Vorrunde!$A$4:$AB$100,5,)),"")</f>
        <v>156</v>
      </c>
      <c r="M40" s="50">
        <f>IFERROR(IF(VLOOKUP(A40,Vorrunde!$A$4:$AB$100,7,)=0,"",VLOOKUP(A40,Vorrunde!$A$4:$AB$100,7,)),"")</f>
        <v>178</v>
      </c>
      <c r="N40" s="39">
        <f>IFERROR(IF(VLOOKUP(A40,Vorrunde!$A$4:$AB$100,16,)=0,"",VLOOKUP(A40,Vorrunde!$A$4:$AB$100,16,)),"")</f>
        <v>225</v>
      </c>
      <c r="O40" s="25">
        <f>IFERROR(IF(VLOOKUP(A40,Vorrunde!$A$4:$AB$100,18,)=0,"",VLOOKUP(A40,Vorrunde!$A$4:$AB$100,18,)),"")</f>
        <v>211</v>
      </c>
      <c r="P40" s="133">
        <f>IFERROR(IF(VLOOKUP(A40,Vorrunde!$A$4:$AB$100,20,)=0,"",VLOOKUP(A40,Vorrunde!$A$4:$AB$100,20,)),"")</f>
        <v>171</v>
      </c>
      <c r="Q40" s="21">
        <f t="shared" si="6"/>
        <v>6</v>
      </c>
      <c r="R40" s="7">
        <f t="shared" si="7"/>
        <v>1122</v>
      </c>
      <c r="S40" s="142">
        <f t="shared" si="8"/>
        <v>187</v>
      </c>
    </row>
    <row r="41" spans="1:19" x14ac:dyDescent="0.3">
      <c r="A41" s="21" t="s">
        <v>66</v>
      </c>
      <c r="B41" s="42" t="s">
        <v>2</v>
      </c>
      <c r="C41" s="37">
        <v>12</v>
      </c>
      <c r="D41" s="131">
        <v>2343</v>
      </c>
      <c r="E41" s="21">
        <f t="shared" si="13"/>
        <v>15</v>
      </c>
      <c r="F41" s="42">
        <f t="shared" si="14"/>
        <v>2836</v>
      </c>
      <c r="G41" s="37">
        <f t="shared" si="15"/>
        <v>18</v>
      </c>
      <c r="H41" s="7">
        <f t="shared" si="16"/>
        <v>3373</v>
      </c>
      <c r="I41" s="126">
        <f t="shared" si="12"/>
        <v>1</v>
      </c>
      <c r="J41" s="136">
        <f t="shared" si="11"/>
        <v>2</v>
      </c>
      <c r="K41" s="48">
        <f>IFERROR(IF(VLOOKUP(A41,Vorrunde!$A$4:$AB$100,3,)=0,"",VLOOKUP(A41,Vorrunde!$A$4:$AB$100,3,)),"")</f>
        <v>149</v>
      </c>
      <c r="L41" s="25">
        <f>IFERROR(IF(VLOOKUP(A41,Vorrunde!$A$4:$AB$100,5,)=0,"",VLOOKUP(A41,Vorrunde!$A$4:$AB$100,5,)),"")</f>
        <v>198</v>
      </c>
      <c r="M41" s="50">
        <f>IFERROR(IF(VLOOKUP(A41,Vorrunde!$A$4:$AB$100,7,)=0,"",VLOOKUP(A41,Vorrunde!$A$4:$AB$100,7,)),"")</f>
        <v>146</v>
      </c>
      <c r="N41" s="39">
        <f>IFERROR(IF(VLOOKUP(A41,Vorrunde!$A$4:$AB$100,16,)=0,"",VLOOKUP(A41,Vorrunde!$A$4:$AB$100,16,)),"")</f>
        <v>175</v>
      </c>
      <c r="O41" s="25">
        <f>IFERROR(IF(VLOOKUP(A41,Vorrunde!$A$4:$AB$100,18,)=0,"",VLOOKUP(A41,Vorrunde!$A$4:$AB$100,18,)),"")</f>
        <v>189</v>
      </c>
      <c r="P41" s="133">
        <f>IFERROR(IF(VLOOKUP(A41,Vorrunde!$A$4:$AB$100,20,)=0,"",VLOOKUP(A41,Vorrunde!$A$4:$AB$100,20,)),"")</f>
        <v>173</v>
      </c>
      <c r="Q41" s="21">
        <f t="shared" si="6"/>
        <v>6</v>
      </c>
      <c r="R41" s="7">
        <f t="shared" si="7"/>
        <v>1030</v>
      </c>
      <c r="S41" s="142">
        <f t="shared" si="8"/>
        <v>171.66666666666666</v>
      </c>
    </row>
    <row r="42" spans="1:19" ht="15" thickBot="1" x14ac:dyDescent="0.35">
      <c r="A42" s="22" t="s">
        <v>122</v>
      </c>
      <c r="B42" s="108" t="s">
        <v>2</v>
      </c>
      <c r="C42" s="36"/>
      <c r="D42" s="134"/>
      <c r="E42" s="22">
        <f t="shared" si="13"/>
        <v>0</v>
      </c>
      <c r="F42" s="108">
        <f t="shared" si="14"/>
        <v>0</v>
      </c>
      <c r="G42" s="36">
        <f t="shared" si="15"/>
        <v>0</v>
      </c>
      <c r="H42" s="23">
        <f t="shared" si="16"/>
        <v>0</v>
      </c>
      <c r="I42" s="145"/>
      <c r="J42" s="146" t="str">
        <f t="shared" si="11"/>
        <v/>
      </c>
      <c r="K42" s="150" t="str">
        <f>IFERROR(IF(VLOOKUP(A42,Vorrunde!$A$4:$AB$100,3,)=0,"",VLOOKUP(A42,Vorrunde!$A$4:$AB$100,3,)),"")</f>
        <v/>
      </c>
      <c r="L42" s="151" t="str">
        <f>IFERROR(IF(VLOOKUP(A42,Vorrunde!$A$4:$AB$100,5,)=0,"",VLOOKUP(A42,Vorrunde!$A$4:$AB$100,5,)),"")</f>
        <v/>
      </c>
      <c r="M42" s="152" t="str">
        <f>IFERROR(IF(VLOOKUP(A42,Vorrunde!$A$4:$AB$100,7,)=0,"",VLOOKUP(A42,Vorrunde!$A$4:$AB$100,7,)),"")</f>
        <v/>
      </c>
      <c r="N42" s="153" t="str">
        <f>IFERROR(IF(VLOOKUP(A42,Vorrunde!$A$4:$AB$100,16,)=0,"",VLOOKUP(A42,Vorrunde!$A$4:$AB$100,16,)),"")</f>
        <v/>
      </c>
      <c r="O42" s="151" t="str">
        <f>IFERROR(IF(VLOOKUP(A42,Vorrunde!$A$4:$AB$100,18,)=0,"",VLOOKUP(A42,Vorrunde!$A$4:$AB$100,18,)),"")</f>
        <v/>
      </c>
      <c r="P42" s="154" t="str">
        <f>IFERROR(IF(VLOOKUP(A42,Vorrunde!$A$4:$AB$100,20,)=0,"",VLOOKUP(A42,Vorrunde!$A$4:$AB$100,20,)),"")</f>
        <v/>
      </c>
      <c r="Q42" s="22">
        <f t="shared" si="6"/>
        <v>0</v>
      </c>
      <c r="R42" s="23">
        <f t="shared" si="7"/>
        <v>0</v>
      </c>
      <c r="S42" s="147" t="str">
        <f t="shared" si="8"/>
        <v/>
      </c>
    </row>
    <row r="43" spans="1:19" x14ac:dyDescent="0.3">
      <c r="A43" s="45" t="s">
        <v>99</v>
      </c>
      <c r="B43" s="107" t="s">
        <v>6</v>
      </c>
      <c r="C43" s="113"/>
      <c r="D43" s="130"/>
      <c r="E43" s="45">
        <f t="shared" si="13"/>
        <v>3</v>
      </c>
      <c r="F43" s="107">
        <f t="shared" si="14"/>
        <v>441</v>
      </c>
      <c r="G43" s="40">
        <f t="shared" si="15"/>
        <v>6</v>
      </c>
      <c r="H43" s="26">
        <f t="shared" si="16"/>
        <v>935</v>
      </c>
      <c r="I43" s="104">
        <f t="shared" ref="I43:I48" si="17">IFERROR(IF(ROUND(((190-(F43/E43)) *0.6),0)&lt;0,0,ROUND(((190-(F43/E43)) *0.6),0)),"")</f>
        <v>26</v>
      </c>
      <c r="J43" s="135">
        <f t="shared" si="11"/>
        <v>21</v>
      </c>
      <c r="K43" s="45">
        <f>IFERROR(IF(VLOOKUP(A43,Vorrunde!$A$4:$AB$100,3,)=0,"",VLOOKUP(A43,Vorrunde!$A$4:$AB$100,3,)),"")</f>
        <v>123</v>
      </c>
      <c r="L43" s="26">
        <f>IFERROR(IF(VLOOKUP(A43,Vorrunde!$A$4:$AB$100,5,)=0,"",VLOOKUP(A43,Vorrunde!$A$4:$AB$100,5,)),"")</f>
        <v>143</v>
      </c>
      <c r="M43" s="107">
        <f>IFERROR(IF(VLOOKUP(A43,Vorrunde!$A$4:$AB$100,7,)=0,"",VLOOKUP(A43,Vorrunde!$A$4:$AB$100,7,)),"")</f>
        <v>175</v>
      </c>
      <c r="N43" s="40">
        <f>IFERROR(IF(VLOOKUP(A43,Vorrunde!$A$4:$AB$100,16,)=0,"",VLOOKUP(A43,Vorrunde!$A$4:$AB$100,16,)),"")</f>
        <v>166</v>
      </c>
      <c r="O43" s="26">
        <f>IFERROR(IF(VLOOKUP(A43,Vorrunde!$A$4:$AB$100,18,)=0,"",VLOOKUP(A43,Vorrunde!$A$4:$AB$100,18,)),"")</f>
        <v>146</v>
      </c>
      <c r="P43" s="130">
        <f>IFERROR(IF(VLOOKUP(A43,Vorrunde!$A$4:$AB$100,20,)=0,"",VLOOKUP(A43,Vorrunde!$A$4:$AB$100,20,)),"")</f>
        <v>182</v>
      </c>
      <c r="Q43" s="45">
        <f t="shared" si="6"/>
        <v>6</v>
      </c>
      <c r="R43" s="26">
        <f t="shared" si="7"/>
        <v>935</v>
      </c>
      <c r="S43" s="149">
        <f t="shared" si="8"/>
        <v>155.83333333333334</v>
      </c>
    </row>
    <row r="44" spans="1:19" x14ac:dyDescent="0.3">
      <c r="A44" s="21" t="s">
        <v>24</v>
      </c>
      <c r="B44" s="42" t="s">
        <v>6</v>
      </c>
      <c r="C44" s="37">
        <v>31</v>
      </c>
      <c r="D44" s="131">
        <v>5228</v>
      </c>
      <c r="E44" s="21">
        <f t="shared" si="13"/>
        <v>31</v>
      </c>
      <c r="F44" s="42">
        <f t="shared" si="14"/>
        <v>5228</v>
      </c>
      <c r="G44" s="37">
        <f t="shared" si="15"/>
        <v>31</v>
      </c>
      <c r="H44" s="7">
        <f t="shared" si="16"/>
        <v>5228</v>
      </c>
      <c r="I44" s="126">
        <f t="shared" si="17"/>
        <v>13</v>
      </c>
      <c r="J44" s="136">
        <f t="shared" si="11"/>
        <v>13</v>
      </c>
      <c r="K44" s="48" t="str">
        <f>IFERROR(IF(VLOOKUP(A44,Vorrunde!$A$4:$AB$100,3,)=0,"",VLOOKUP(A44,Vorrunde!$A$4:$AB$100,3,)),"")</f>
        <v/>
      </c>
      <c r="L44" s="25" t="str">
        <f>IFERROR(IF(VLOOKUP(A44,Vorrunde!$A$4:$AB$100,5,)=0,"",VLOOKUP(A44,Vorrunde!$A$4:$AB$100,5,)),"")</f>
        <v/>
      </c>
      <c r="M44" s="50" t="str">
        <f>IFERROR(IF(VLOOKUP(A44,Vorrunde!$A$4:$AB$100,7,)=0,"",VLOOKUP(A44,Vorrunde!$A$4:$AB$100,7,)),"")</f>
        <v/>
      </c>
      <c r="N44" s="39" t="str">
        <f>IFERROR(IF(VLOOKUP(A44,Vorrunde!$A$4:$AB$100,16,)=0,"",VLOOKUP(A44,Vorrunde!$A$4:$AB$100,16,)),"")</f>
        <v/>
      </c>
      <c r="O44" s="25" t="str">
        <f>IFERROR(IF(VLOOKUP(A44,Vorrunde!$A$4:$AB$100,18,)=0,"",VLOOKUP(A44,Vorrunde!$A$4:$AB$100,18,)),"")</f>
        <v/>
      </c>
      <c r="P44" s="133" t="str">
        <f>IFERROR(IF(VLOOKUP(A44,Vorrunde!$A$4:$AB$100,20,)=0,"",VLOOKUP(A44,Vorrunde!$A$4:$AB$100,20,)),"")</f>
        <v/>
      </c>
      <c r="Q44" s="21">
        <f t="shared" si="6"/>
        <v>0</v>
      </c>
      <c r="R44" s="7">
        <f t="shared" si="7"/>
        <v>0</v>
      </c>
      <c r="S44" s="142" t="str">
        <f t="shared" si="8"/>
        <v/>
      </c>
    </row>
    <row r="45" spans="1:19" x14ac:dyDescent="0.3">
      <c r="A45" s="21" t="s">
        <v>25</v>
      </c>
      <c r="B45" s="42" t="s">
        <v>6</v>
      </c>
      <c r="C45" s="37">
        <v>34</v>
      </c>
      <c r="D45" s="131">
        <v>5603</v>
      </c>
      <c r="E45" s="21">
        <f t="shared" si="13"/>
        <v>37</v>
      </c>
      <c r="F45" s="42">
        <f t="shared" si="14"/>
        <v>6105</v>
      </c>
      <c r="G45" s="37">
        <f t="shared" si="15"/>
        <v>40</v>
      </c>
      <c r="H45" s="7">
        <f t="shared" si="16"/>
        <v>6709</v>
      </c>
      <c r="I45" s="126">
        <f t="shared" si="17"/>
        <v>15</v>
      </c>
      <c r="J45" s="136">
        <f t="shared" si="11"/>
        <v>13</v>
      </c>
      <c r="K45" s="48">
        <f>IFERROR(IF(VLOOKUP(A45,Vorrunde!$A$4:$AB$100,3,)=0,"",VLOOKUP(A45,Vorrunde!$A$4:$AB$100,3,)),"")</f>
        <v>160</v>
      </c>
      <c r="L45" s="25">
        <f>IFERROR(IF(VLOOKUP(A45,Vorrunde!$A$4:$AB$100,5,)=0,"",VLOOKUP(A45,Vorrunde!$A$4:$AB$100,5,)),"")</f>
        <v>183</v>
      </c>
      <c r="M45" s="50">
        <f>IFERROR(IF(VLOOKUP(A45,Vorrunde!$A$4:$AB$100,7,)=0,"",VLOOKUP(A45,Vorrunde!$A$4:$AB$100,7,)),"")</f>
        <v>159</v>
      </c>
      <c r="N45" s="39">
        <f>IFERROR(IF(VLOOKUP(A45,Vorrunde!$A$4:$AB$100,16,)=0,"",VLOOKUP(A45,Vorrunde!$A$4:$AB$100,16,)),"")</f>
        <v>179</v>
      </c>
      <c r="O45" s="25">
        <f>IFERROR(IF(VLOOKUP(A45,Vorrunde!$A$4:$AB$100,18,)=0,"",VLOOKUP(A45,Vorrunde!$A$4:$AB$100,18,)),"")</f>
        <v>190</v>
      </c>
      <c r="P45" s="133">
        <f>IFERROR(IF(VLOOKUP(A45,Vorrunde!$A$4:$AB$100,20,)=0,"",VLOOKUP(A45,Vorrunde!$A$4:$AB$100,20,)),"")</f>
        <v>235</v>
      </c>
      <c r="Q45" s="21">
        <f t="shared" si="6"/>
        <v>6</v>
      </c>
      <c r="R45" s="7">
        <f t="shared" si="7"/>
        <v>1106</v>
      </c>
      <c r="S45" s="142">
        <f t="shared" si="8"/>
        <v>184.33333333333334</v>
      </c>
    </row>
    <row r="46" spans="1:19" x14ac:dyDescent="0.3">
      <c r="A46" s="21" t="s">
        <v>27</v>
      </c>
      <c r="B46" s="42" t="s">
        <v>6</v>
      </c>
      <c r="C46" s="37">
        <v>18</v>
      </c>
      <c r="D46" s="131">
        <v>3155</v>
      </c>
      <c r="E46" s="21">
        <f t="shared" si="13"/>
        <v>21</v>
      </c>
      <c r="F46" s="42">
        <f t="shared" si="14"/>
        <v>3720</v>
      </c>
      <c r="G46" s="37">
        <f t="shared" si="15"/>
        <v>24</v>
      </c>
      <c r="H46" s="7">
        <f t="shared" si="16"/>
        <v>4167</v>
      </c>
      <c r="I46" s="126">
        <f t="shared" si="17"/>
        <v>8</v>
      </c>
      <c r="J46" s="136">
        <f t="shared" si="11"/>
        <v>10</v>
      </c>
      <c r="K46" s="48">
        <f>IFERROR(IF(VLOOKUP(A46,Vorrunde!$A$4:$AB$100,3,)=0,"",VLOOKUP(A46,Vorrunde!$A$4:$AB$100,3,)),"")</f>
        <v>208</v>
      </c>
      <c r="L46" s="25">
        <f>IFERROR(IF(VLOOKUP(A46,Vorrunde!$A$4:$AB$100,5,)=0,"",VLOOKUP(A46,Vorrunde!$A$4:$AB$100,5,)),"")</f>
        <v>173</v>
      </c>
      <c r="M46" s="50">
        <f>IFERROR(IF(VLOOKUP(A46,Vorrunde!$A$4:$AB$100,7,)=0,"",VLOOKUP(A46,Vorrunde!$A$4:$AB$100,7,)),"")</f>
        <v>184</v>
      </c>
      <c r="N46" s="39">
        <f>IFERROR(IF(VLOOKUP(A46,Vorrunde!$A$4:$AB$100,16,)=0,"",VLOOKUP(A46,Vorrunde!$A$4:$AB$100,16,)),"")</f>
        <v>168</v>
      </c>
      <c r="O46" s="25">
        <f>IFERROR(IF(VLOOKUP(A46,Vorrunde!$A$4:$AB$100,18,)=0,"",VLOOKUP(A46,Vorrunde!$A$4:$AB$100,18,)),"")</f>
        <v>126</v>
      </c>
      <c r="P46" s="133">
        <f>IFERROR(IF(VLOOKUP(A46,Vorrunde!$A$4:$AB$100,20,)=0,"",VLOOKUP(A46,Vorrunde!$A$4:$AB$100,20,)),"")</f>
        <v>153</v>
      </c>
      <c r="Q46" s="21">
        <f t="shared" si="6"/>
        <v>6</v>
      </c>
      <c r="R46" s="7">
        <f t="shared" si="7"/>
        <v>1012</v>
      </c>
      <c r="S46" s="142">
        <f t="shared" si="8"/>
        <v>168.66666666666666</v>
      </c>
    </row>
    <row r="47" spans="1:19" x14ac:dyDescent="0.3">
      <c r="A47" s="21" t="s">
        <v>26</v>
      </c>
      <c r="B47" s="42" t="s">
        <v>6</v>
      </c>
      <c r="C47" s="37">
        <v>12</v>
      </c>
      <c r="D47" s="131">
        <v>1794</v>
      </c>
      <c r="E47" s="21">
        <f t="shared" si="13"/>
        <v>15</v>
      </c>
      <c r="F47" s="42">
        <f t="shared" si="14"/>
        <v>2277</v>
      </c>
      <c r="G47" s="37">
        <f t="shared" si="15"/>
        <v>18</v>
      </c>
      <c r="H47" s="7">
        <f t="shared" si="16"/>
        <v>2686</v>
      </c>
      <c r="I47" s="126">
        <f t="shared" si="17"/>
        <v>23</v>
      </c>
      <c r="J47" s="136">
        <f t="shared" si="11"/>
        <v>24</v>
      </c>
      <c r="K47" s="48">
        <f>IFERROR(IF(VLOOKUP(A47,Vorrunde!$A$4:$AB$100,3,)=0,"",VLOOKUP(A47,Vorrunde!$A$4:$AB$100,3,)),"")</f>
        <v>136</v>
      </c>
      <c r="L47" s="25">
        <f>IFERROR(IF(VLOOKUP(A47,Vorrunde!$A$4:$AB$100,5,)=0,"",VLOOKUP(A47,Vorrunde!$A$4:$AB$100,5,)),"")</f>
        <v>198</v>
      </c>
      <c r="M47" s="50">
        <f>IFERROR(IF(VLOOKUP(A47,Vorrunde!$A$4:$AB$100,7,)=0,"",VLOOKUP(A47,Vorrunde!$A$4:$AB$100,7,)),"")</f>
        <v>149</v>
      </c>
      <c r="N47" s="39">
        <f>IFERROR(IF(VLOOKUP(A47,Vorrunde!$A$4:$AB$100,16,)=0,"",VLOOKUP(A47,Vorrunde!$A$4:$AB$100,16,)),"")</f>
        <v>129</v>
      </c>
      <c r="O47" s="25">
        <f>IFERROR(IF(VLOOKUP(A47,Vorrunde!$A$4:$AB$100,18,)=0,"",VLOOKUP(A47,Vorrunde!$A$4:$AB$100,18,)),"")</f>
        <v>138</v>
      </c>
      <c r="P47" s="133">
        <f>IFERROR(IF(VLOOKUP(A47,Vorrunde!$A$4:$AB$100,20,)=0,"",VLOOKUP(A47,Vorrunde!$A$4:$AB$100,20,)),"")</f>
        <v>142</v>
      </c>
      <c r="Q47" s="21">
        <f t="shared" si="6"/>
        <v>6</v>
      </c>
      <c r="R47" s="7">
        <f t="shared" si="7"/>
        <v>892</v>
      </c>
      <c r="S47" s="142">
        <f t="shared" si="8"/>
        <v>148.66666666666666</v>
      </c>
    </row>
    <row r="48" spans="1:19" x14ac:dyDescent="0.3">
      <c r="A48" s="21" t="s">
        <v>23</v>
      </c>
      <c r="B48" s="42" t="s">
        <v>6</v>
      </c>
      <c r="C48" s="37">
        <v>30</v>
      </c>
      <c r="D48" s="131">
        <v>5469</v>
      </c>
      <c r="E48" s="21">
        <f t="shared" si="13"/>
        <v>33</v>
      </c>
      <c r="F48" s="42">
        <f t="shared" si="14"/>
        <v>5948</v>
      </c>
      <c r="G48" s="37">
        <f t="shared" si="15"/>
        <v>35</v>
      </c>
      <c r="H48" s="7">
        <f t="shared" si="16"/>
        <v>6325</v>
      </c>
      <c r="I48" s="126">
        <f t="shared" si="17"/>
        <v>6</v>
      </c>
      <c r="J48" s="136">
        <f t="shared" si="11"/>
        <v>6</v>
      </c>
      <c r="K48" s="48">
        <f>IFERROR(IF(VLOOKUP(A48,Vorrunde!$A$4:$AB$100,3,)=0,"",VLOOKUP(A48,Vorrunde!$A$4:$AB$100,3,)),"")</f>
        <v>178</v>
      </c>
      <c r="L48" s="25">
        <f>IFERROR(IF(VLOOKUP(A48,Vorrunde!$A$4:$AB$100,5,)=0,"",VLOOKUP(A48,Vorrunde!$A$4:$AB$100,5,)),"")</f>
        <v>130</v>
      </c>
      <c r="M48" s="50">
        <f>IFERROR(IF(VLOOKUP(A48,Vorrunde!$A$4:$AB$100,7,)=0,"",VLOOKUP(A48,Vorrunde!$A$4:$AB$100,7,)),"")</f>
        <v>171</v>
      </c>
      <c r="N48" s="39">
        <f>IFERROR(IF(VLOOKUP(A48,Vorrunde!$A$4:$AB$100,16,)=0,"",VLOOKUP(A48,Vorrunde!$A$4:$AB$100,16,)),"")</f>
        <v>199</v>
      </c>
      <c r="O48" s="25">
        <f>IFERROR(IF(VLOOKUP(A48,Vorrunde!$A$4:$AB$100,18,)=0,"",VLOOKUP(A48,Vorrunde!$A$4:$AB$100,18,)),"")</f>
        <v>178</v>
      </c>
      <c r="P48" s="133" t="str">
        <f>IFERROR(IF(VLOOKUP(A48,Vorrunde!$A$4:$AB$100,20,)=0,"",VLOOKUP(A48,Vorrunde!$A$4:$AB$100,20,)),"")</f>
        <v/>
      </c>
      <c r="Q48" s="21">
        <f t="shared" si="6"/>
        <v>5</v>
      </c>
      <c r="R48" s="7">
        <f t="shared" si="7"/>
        <v>856</v>
      </c>
      <c r="S48" s="142">
        <f t="shared" si="8"/>
        <v>171.2</v>
      </c>
    </row>
    <row r="49" spans="1:19" ht="15" thickBot="1" x14ac:dyDescent="0.35">
      <c r="A49" s="43" t="s">
        <v>123</v>
      </c>
      <c r="B49" s="44" t="s">
        <v>6</v>
      </c>
      <c r="C49" s="38"/>
      <c r="D49" s="132"/>
      <c r="E49" s="43">
        <f t="shared" si="13"/>
        <v>0</v>
      </c>
      <c r="F49" s="44">
        <f t="shared" si="14"/>
        <v>0</v>
      </c>
      <c r="G49" s="38">
        <f t="shared" si="15"/>
        <v>0</v>
      </c>
      <c r="H49" s="24">
        <f t="shared" si="16"/>
        <v>0</v>
      </c>
      <c r="I49" s="105"/>
      <c r="J49" s="137" t="str">
        <f t="shared" si="11"/>
        <v/>
      </c>
      <c r="K49" s="155" t="str">
        <f>IFERROR(IF(VLOOKUP(A49,Vorrunde!$A$4:$AB$100,3,)=0,"",VLOOKUP(A49,Vorrunde!$A$4:$AB$100,3,)),"")</f>
        <v/>
      </c>
      <c r="L49" s="156" t="str">
        <f>IFERROR(IF(VLOOKUP(A49,Vorrunde!$A$4:$AB$100,5,)=0,"",VLOOKUP(A49,Vorrunde!$A$4:$AB$100,5,)),"")</f>
        <v/>
      </c>
      <c r="M49" s="157" t="str">
        <f>IFERROR(IF(VLOOKUP(A49,Vorrunde!$A$4:$AB$100,7,)=0,"",VLOOKUP(A49,Vorrunde!$A$4:$AB$100,7,)),"")</f>
        <v/>
      </c>
      <c r="N49" s="158" t="str">
        <f>IFERROR(IF(VLOOKUP(A49,Vorrunde!$A$4:$AB$100,16,)=0,"",VLOOKUP(A49,Vorrunde!$A$4:$AB$100,16,)),"")</f>
        <v/>
      </c>
      <c r="O49" s="156" t="str">
        <f>IFERROR(IF(VLOOKUP(A49,Vorrunde!$A$4:$AB$100,18,)=0,"",VLOOKUP(A49,Vorrunde!$A$4:$AB$100,18,)),"")</f>
        <v/>
      </c>
      <c r="P49" s="159" t="str">
        <f>IFERROR(IF(VLOOKUP(A49,Vorrunde!$A$4:$AB$100,20,)=0,"",VLOOKUP(A49,Vorrunde!$A$4:$AB$100,20,)),"")</f>
        <v/>
      </c>
      <c r="Q49" s="43">
        <f t="shared" si="6"/>
        <v>0</v>
      </c>
      <c r="R49" s="24">
        <f t="shared" si="7"/>
        <v>0</v>
      </c>
      <c r="S49" s="143" t="str">
        <f t="shared" si="8"/>
        <v/>
      </c>
    </row>
    <row r="50" spans="1:19" x14ac:dyDescent="0.3">
      <c r="A50" s="48" t="s">
        <v>88</v>
      </c>
      <c r="B50" s="50" t="s">
        <v>7</v>
      </c>
      <c r="C50" s="111"/>
      <c r="D50" s="133"/>
      <c r="E50" s="48">
        <f t="shared" si="13"/>
        <v>0</v>
      </c>
      <c r="F50" s="50">
        <f t="shared" si="14"/>
        <v>0</v>
      </c>
      <c r="G50" s="39">
        <f t="shared" si="15"/>
        <v>3</v>
      </c>
      <c r="H50" s="25">
        <f t="shared" si="16"/>
        <v>506</v>
      </c>
      <c r="I50" s="148" t="str">
        <f>IFERROR(IF(ROUND(((190-(F50/E50)) *0.6),0)&lt;0,0,ROUND(((190-(F50/E50)) *0.6),0)),"")</f>
        <v/>
      </c>
      <c r="J50" s="141">
        <f t="shared" si="11"/>
        <v>13</v>
      </c>
      <c r="K50" s="48" t="str">
        <f>IFERROR(IF(VLOOKUP(A50,Vorrunde!$A$4:$AB$100,3,)=0,"",VLOOKUP(A50,Vorrunde!$A$4:$AB$100,3,)),"")</f>
        <v/>
      </c>
      <c r="L50" s="25" t="str">
        <f>IFERROR(IF(VLOOKUP(A50,Vorrunde!$A$4:$AB$100,5,)=0,"",VLOOKUP(A50,Vorrunde!$A$4:$AB$100,5,)),"")</f>
        <v/>
      </c>
      <c r="M50" s="50" t="str">
        <f>IFERROR(IF(VLOOKUP(A50,Vorrunde!$A$4:$AB$100,7,)=0,"",VLOOKUP(A50,Vorrunde!$A$4:$AB$100,7,)),"")</f>
        <v/>
      </c>
      <c r="N50" s="39">
        <f>IFERROR(IF(VLOOKUP(A50,Vorrunde!$A$4:$AB$100,16,)=0,"",VLOOKUP(A50,Vorrunde!$A$4:$AB$100,16,)),"")</f>
        <v>158</v>
      </c>
      <c r="O50" s="25">
        <f>IFERROR(IF(VLOOKUP(A50,Vorrunde!$A$4:$AB$100,18,)=0,"",VLOOKUP(A50,Vorrunde!$A$4:$AB$100,18,)),"")</f>
        <v>161</v>
      </c>
      <c r="P50" s="133">
        <f>IFERROR(IF(VLOOKUP(A50,Vorrunde!$A$4:$AB$100,20,)=0,"",VLOOKUP(A50,Vorrunde!$A$4:$AB$100,20,)),"")</f>
        <v>187</v>
      </c>
      <c r="Q50" s="48">
        <f t="shared" si="6"/>
        <v>3</v>
      </c>
      <c r="R50" s="25">
        <f t="shared" si="7"/>
        <v>506</v>
      </c>
      <c r="S50" s="144">
        <f t="shared" si="8"/>
        <v>168.66666666666666</v>
      </c>
    </row>
    <row r="51" spans="1:19" x14ac:dyDescent="0.3">
      <c r="A51" s="21" t="s">
        <v>85</v>
      </c>
      <c r="B51" s="42" t="s">
        <v>7</v>
      </c>
      <c r="C51" s="109"/>
      <c r="D51" s="131"/>
      <c r="E51" s="21">
        <f t="shared" si="13"/>
        <v>0</v>
      </c>
      <c r="F51" s="42">
        <f t="shared" si="14"/>
        <v>0</v>
      </c>
      <c r="G51" s="37">
        <f t="shared" si="15"/>
        <v>3</v>
      </c>
      <c r="H51" s="7">
        <f t="shared" si="16"/>
        <v>474</v>
      </c>
      <c r="I51" s="126" t="str">
        <f>IFERROR(IF(ROUND(((190-(F51/E51)) *0.6),0)&lt;0,0,ROUND(((190-(F51/E51)) *0.6),0)),"")</f>
        <v/>
      </c>
      <c r="J51" s="136">
        <f t="shared" si="11"/>
        <v>19</v>
      </c>
      <c r="K51" s="48" t="str">
        <f>IFERROR(IF(VLOOKUP(A51,Vorrunde!$A$4:$AB$100,3,)=0,"",VLOOKUP(A51,Vorrunde!$A$4:$AB$100,3,)),"")</f>
        <v/>
      </c>
      <c r="L51" s="25" t="str">
        <f>IFERROR(IF(VLOOKUP(A51,Vorrunde!$A$4:$AB$100,5,)=0,"",VLOOKUP(A51,Vorrunde!$A$4:$AB$100,5,)),"")</f>
        <v/>
      </c>
      <c r="M51" s="50" t="str">
        <f>IFERROR(IF(VLOOKUP(A51,Vorrunde!$A$4:$AB$100,7,)=0,"",VLOOKUP(A51,Vorrunde!$A$4:$AB$100,7,)),"")</f>
        <v/>
      </c>
      <c r="N51" s="39">
        <f>IFERROR(IF(VLOOKUP(A51,Vorrunde!$A$4:$AB$100,16,)=0,"",VLOOKUP(A51,Vorrunde!$A$4:$AB$100,16,)),"")</f>
        <v>164</v>
      </c>
      <c r="O51" s="25">
        <f>IFERROR(IF(VLOOKUP(A51,Vorrunde!$A$4:$AB$100,18,)=0,"",VLOOKUP(A51,Vorrunde!$A$4:$AB$100,18,)),"")</f>
        <v>147</v>
      </c>
      <c r="P51" s="133">
        <f>IFERROR(IF(VLOOKUP(A51,Vorrunde!$A$4:$AB$100,20,)=0,"",VLOOKUP(A51,Vorrunde!$A$4:$AB$100,20,)),"")</f>
        <v>163</v>
      </c>
      <c r="Q51" s="21">
        <f t="shared" si="6"/>
        <v>3</v>
      </c>
      <c r="R51" s="7">
        <f t="shared" si="7"/>
        <v>474</v>
      </c>
      <c r="S51" s="142">
        <f t="shared" si="8"/>
        <v>158</v>
      </c>
    </row>
    <row r="52" spans="1:19" x14ac:dyDescent="0.3">
      <c r="A52" s="21" t="s">
        <v>86</v>
      </c>
      <c r="B52" s="42" t="s">
        <v>7</v>
      </c>
      <c r="C52" s="109"/>
      <c r="D52" s="131"/>
      <c r="E52" s="21">
        <f t="shared" si="13"/>
        <v>0</v>
      </c>
      <c r="F52" s="42">
        <f t="shared" si="14"/>
        <v>0</v>
      </c>
      <c r="G52" s="37">
        <f t="shared" si="15"/>
        <v>3</v>
      </c>
      <c r="H52" s="7">
        <f t="shared" si="16"/>
        <v>435</v>
      </c>
      <c r="I52" s="126" t="str">
        <f>IFERROR(IF(ROUND(((190-(F52/E52)) *0.6),0)&lt;0,0,ROUND(((190-(F52/E52)) *0.6),0)),"")</f>
        <v/>
      </c>
      <c r="J52" s="136">
        <f t="shared" si="11"/>
        <v>27</v>
      </c>
      <c r="K52" s="48" t="str">
        <f>IFERROR(IF(VLOOKUP(A52,Vorrunde!$A$4:$AB$100,3,)=0,"",VLOOKUP(A52,Vorrunde!$A$4:$AB$100,3,)),"")</f>
        <v/>
      </c>
      <c r="L52" s="25" t="str">
        <f>IFERROR(IF(VLOOKUP(A52,Vorrunde!$A$4:$AB$100,5,)=0,"",VLOOKUP(A52,Vorrunde!$A$4:$AB$100,5,)),"")</f>
        <v/>
      </c>
      <c r="M52" s="50" t="str">
        <f>IFERROR(IF(VLOOKUP(A52,Vorrunde!$A$4:$AB$100,7,)=0,"",VLOOKUP(A52,Vorrunde!$A$4:$AB$100,7,)),"")</f>
        <v/>
      </c>
      <c r="N52" s="39">
        <f>IFERROR(IF(VLOOKUP(A52,Vorrunde!$A$4:$AB$100,16,)=0,"",VLOOKUP(A52,Vorrunde!$A$4:$AB$100,16,)),"")</f>
        <v>147</v>
      </c>
      <c r="O52" s="25">
        <f>IFERROR(IF(VLOOKUP(A52,Vorrunde!$A$4:$AB$100,18,)=0,"",VLOOKUP(A52,Vorrunde!$A$4:$AB$100,18,)),"")</f>
        <v>128</v>
      </c>
      <c r="P52" s="133">
        <f>IFERROR(IF(VLOOKUP(A52,Vorrunde!$A$4:$AB$100,20,)=0,"",VLOOKUP(A52,Vorrunde!$A$4:$AB$100,20,)),"")</f>
        <v>160</v>
      </c>
      <c r="Q52" s="21">
        <f t="shared" si="6"/>
        <v>3</v>
      </c>
      <c r="R52" s="7">
        <f t="shared" si="7"/>
        <v>435</v>
      </c>
      <c r="S52" s="142">
        <f t="shared" si="8"/>
        <v>145</v>
      </c>
    </row>
    <row r="53" spans="1:19" x14ac:dyDescent="0.3">
      <c r="A53" s="21" t="s">
        <v>87</v>
      </c>
      <c r="B53" s="42" t="s">
        <v>7</v>
      </c>
      <c r="C53" s="109"/>
      <c r="D53" s="131"/>
      <c r="E53" s="21">
        <f t="shared" si="13"/>
        <v>0</v>
      </c>
      <c r="F53" s="42">
        <f t="shared" si="14"/>
        <v>0</v>
      </c>
      <c r="G53" s="37">
        <f t="shared" si="15"/>
        <v>0</v>
      </c>
      <c r="H53" s="7">
        <f t="shared" si="16"/>
        <v>0</v>
      </c>
      <c r="I53" s="126" t="str">
        <f>IFERROR(IF(ROUND(((190-(F53/E53)) *0.6),0)&lt;0,0,ROUND(((190-(F53/E53)) *0.6),0)),"")</f>
        <v/>
      </c>
      <c r="J53" s="136" t="str">
        <f t="shared" si="11"/>
        <v/>
      </c>
      <c r="K53" s="48" t="str">
        <f>IFERROR(IF(VLOOKUP(A53,Vorrunde!$A$4:$AB$100,3,)=0,"",VLOOKUP(A53,Vorrunde!$A$4:$AB$100,3,)),"")</f>
        <v/>
      </c>
      <c r="L53" s="25" t="str">
        <f>IFERROR(IF(VLOOKUP(A53,Vorrunde!$A$4:$AB$100,5,)=0,"",VLOOKUP(A53,Vorrunde!$A$4:$AB$100,5,)),"")</f>
        <v/>
      </c>
      <c r="M53" s="50" t="str">
        <f>IFERROR(IF(VLOOKUP(A53,Vorrunde!$A$4:$AB$100,7,)=0,"",VLOOKUP(A53,Vorrunde!$A$4:$AB$100,7,)),"")</f>
        <v/>
      </c>
      <c r="N53" s="39" t="str">
        <f>IFERROR(IF(VLOOKUP(A53,Vorrunde!$A$4:$AB$100,16,)=0,"",VLOOKUP(A53,Vorrunde!$A$4:$AB$100,16,)),"")</f>
        <v/>
      </c>
      <c r="O53" s="25" t="str">
        <f>IFERROR(IF(VLOOKUP(A53,Vorrunde!$A$4:$AB$100,18,)=0,"",VLOOKUP(A53,Vorrunde!$A$4:$AB$100,18,)),"")</f>
        <v/>
      </c>
      <c r="P53" s="133" t="str">
        <f>IFERROR(IF(VLOOKUP(A53,Vorrunde!$A$4:$AB$100,20,)=0,"",VLOOKUP(A53,Vorrunde!$A$4:$AB$100,20,)),"")</f>
        <v/>
      </c>
      <c r="Q53" s="21">
        <f t="shared" si="6"/>
        <v>0</v>
      </c>
      <c r="R53" s="7">
        <f t="shared" si="7"/>
        <v>0</v>
      </c>
      <c r="S53" s="142" t="str">
        <f t="shared" si="8"/>
        <v/>
      </c>
    </row>
    <row r="54" spans="1:19" x14ac:dyDescent="0.3">
      <c r="A54" s="21" t="s">
        <v>89</v>
      </c>
      <c r="B54" s="42" t="s">
        <v>7</v>
      </c>
      <c r="C54" s="109"/>
      <c r="D54" s="131"/>
      <c r="E54" s="21">
        <f t="shared" si="13"/>
        <v>0</v>
      </c>
      <c r="F54" s="42">
        <f t="shared" si="14"/>
        <v>0</v>
      </c>
      <c r="G54" s="37">
        <f t="shared" si="15"/>
        <v>0</v>
      </c>
      <c r="H54" s="7">
        <f t="shared" si="16"/>
        <v>0</v>
      </c>
      <c r="I54" s="126" t="str">
        <f>IFERROR(IF(ROUND(((190-(F54/E54)) *0.6),0)&lt;0,0,ROUND(((190-(F54/E54)) *0.6),0)),"")</f>
        <v/>
      </c>
      <c r="J54" s="136" t="str">
        <f t="shared" si="11"/>
        <v/>
      </c>
      <c r="K54" s="48" t="str">
        <f>IFERROR(IF(VLOOKUP(A54,Vorrunde!$A$4:$AB$100,3,)=0,"",VLOOKUP(A54,Vorrunde!$A$4:$AB$100,3,)),"")</f>
        <v/>
      </c>
      <c r="L54" s="25" t="str">
        <f>IFERROR(IF(VLOOKUP(A54,Vorrunde!$A$4:$AB$100,5,)=0,"",VLOOKUP(A54,Vorrunde!$A$4:$AB$100,5,)),"")</f>
        <v/>
      </c>
      <c r="M54" s="50" t="str">
        <f>IFERROR(IF(VLOOKUP(A54,Vorrunde!$A$4:$AB$100,7,)=0,"",VLOOKUP(A54,Vorrunde!$A$4:$AB$100,7,)),"")</f>
        <v/>
      </c>
      <c r="N54" s="39" t="str">
        <f>IFERROR(IF(VLOOKUP(A54,Vorrunde!$A$4:$AB$100,16,)=0,"",VLOOKUP(A54,Vorrunde!$A$4:$AB$100,16,)),"")</f>
        <v/>
      </c>
      <c r="O54" s="25" t="str">
        <f>IFERROR(IF(VLOOKUP(A54,Vorrunde!$A$4:$AB$100,18,)=0,"",VLOOKUP(A54,Vorrunde!$A$4:$AB$100,18,)),"")</f>
        <v/>
      </c>
      <c r="P54" s="133" t="str">
        <f>IFERROR(IF(VLOOKUP(A54,Vorrunde!$A$4:$AB$100,20,)=0,"",VLOOKUP(A54,Vorrunde!$A$4:$AB$100,20,)),"")</f>
        <v/>
      </c>
      <c r="Q54" s="21">
        <f t="shared" si="6"/>
        <v>0</v>
      </c>
      <c r="R54" s="7">
        <f t="shared" si="7"/>
        <v>0</v>
      </c>
      <c r="S54" s="142" t="str">
        <f t="shared" si="8"/>
        <v/>
      </c>
    </row>
    <row r="55" spans="1:19" ht="15" thickBot="1" x14ac:dyDescent="0.35">
      <c r="A55" s="22" t="s">
        <v>124</v>
      </c>
      <c r="B55" s="108" t="s">
        <v>7</v>
      </c>
      <c r="C55" s="112"/>
      <c r="D55" s="134"/>
      <c r="E55" s="22">
        <f t="shared" si="13"/>
        <v>0</v>
      </c>
      <c r="F55" s="108">
        <f t="shared" si="14"/>
        <v>0</v>
      </c>
      <c r="G55" s="36">
        <f t="shared" si="15"/>
        <v>3</v>
      </c>
      <c r="H55" s="23">
        <f t="shared" si="16"/>
        <v>375</v>
      </c>
      <c r="I55" s="145">
        <v>20</v>
      </c>
      <c r="J55" s="146">
        <f t="shared" ref="J55:J79" si="18">IFERROR(IF(ROUND(((190-(H55/G55)) *0.6),0)&lt;0,0,ROUND(((190-(H55/G55)) *0.6),0)),"")</f>
        <v>39</v>
      </c>
      <c r="K55" s="150" t="str">
        <f>IFERROR(IF(VLOOKUP(A55,Vorrunde!$A$4:$AB$100,3,)=0,"",VLOOKUP(A55,Vorrunde!$A$4:$AB$100,3,)),"")</f>
        <v/>
      </c>
      <c r="L55" s="151" t="str">
        <f>IFERROR(IF(VLOOKUP(A55,Vorrunde!$A$4:$AB$100,5,)=0,"",VLOOKUP(A55,Vorrunde!$A$4:$AB$100,5,)),"")</f>
        <v/>
      </c>
      <c r="M55" s="152" t="str">
        <f>IFERROR(IF(VLOOKUP(A55,Vorrunde!$A$4:$AB$100,7,)=0,"",VLOOKUP(A55,Vorrunde!$A$4:$AB$100,7,)),"")</f>
        <v/>
      </c>
      <c r="N55" s="153">
        <f>IFERROR(IF(VLOOKUP(A55,Vorrunde!$A$4:$AB$100,16,)=0,"",VLOOKUP(A55,Vorrunde!$A$4:$AB$100,16,)),"")</f>
        <v>125</v>
      </c>
      <c r="O55" s="151">
        <f>IFERROR(IF(VLOOKUP(A55,Vorrunde!$A$4:$AB$100,18,)=0,"",VLOOKUP(A55,Vorrunde!$A$4:$AB$100,18,)),"")</f>
        <v>125</v>
      </c>
      <c r="P55" s="154">
        <f>IFERROR(IF(VLOOKUP(A55,Vorrunde!$A$4:$AB$100,20,)=0,"",VLOOKUP(A55,Vorrunde!$A$4:$AB$100,20,)),"")</f>
        <v>125</v>
      </c>
      <c r="Q55" s="22">
        <f t="shared" si="6"/>
        <v>3</v>
      </c>
      <c r="R55" s="23">
        <f t="shared" si="7"/>
        <v>375</v>
      </c>
      <c r="S55" s="147">
        <f t="shared" si="8"/>
        <v>125</v>
      </c>
    </row>
    <row r="56" spans="1:19" x14ac:dyDescent="0.3">
      <c r="A56" s="45" t="s">
        <v>18</v>
      </c>
      <c r="B56" s="107" t="s">
        <v>5</v>
      </c>
      <c r="C56" s="113"/>
      <c r="D56" s="130"/>
      <c r="E56" s="45">
        <f t="shared" si="13"/>
        <v>3</v>
      </c>
      <c r="F56" s="107">
        <f t="shared" si="14"/>
        <v>404</v>
      </c>
      <c r="G56" s="40">
        <f t="shared" si="15"/>
        <v>6</v>
      </c>
      <c r="H56" s="26">
        <f t="shared" si="16"/>
        <v>843</v>
      </c>
      <c r="I56" s="104">
        <f>IFERROR(IF(ROUND(((190-(F56/E56)) *0.6),0)&lt;0,0,ROUND(((190-(F56/E56)) *0.6),0)),"")</f>
        <v>33</v>
      </c>
      <c r="J56" s="135">
        <f t="shared" si="18"/>
        <v>30</v>
      </c>
      <c r="K56" s="45">
        <f>IFERROR(IF(VLOOKUP(A56,Vorrunde!$A$4:$AB$100,3,)=0,"",VLOOKUP(A56,Vorrunde!$A$4:$AB$100,3,)),"")</f>
        <v>144</v>
      </c>
      <c r="L56" s="26">
        <f>IFERROR(IF(VLOOKUP(A56,Vorrunde!$A$4:$AB$100,5,)=0,"",VLOOKUP(A56,Vorrunde!$A$4:$AB$100,5,)),"")</f>
        <v>127</v>
      </c>
      <c r="M56" s="107">
        <f>IFERROR(IF(VLOOKUP(A56,Vorrunde!$A$4:$AB$100,7,)=0,"",VLOOKUP(A56,Vorrunde!$A$4:$AB$100,7,)),"")</f>
        <v>133</v>
      </c>
      <c r="N56" s="40">
        <f>IFERROR(IF(VLOOKUP(A56,Vorrunde!$A$4:$AB$100,16,)=0,"",VLOOKUP(A56,Vorrunde!$A$4:$AB$100,16,)),"")</f>
        <v>127</v>
      </c>
      <c r="O56" s="26">
        <f>IFERROR(IF(VLOOKUP(A56,Vorrunde!$A$4:$AB$100,18,)=0,"",VLOOKUP(A56,Vorrunde!$A$4:$AB$100,18,)),"")</f>
        <v>166</v>
      </c>
      <c r="P56" s="130">
        <f>IFERROR(IF(VLOOKUP(A56,Vorrunde!$A$4:$AB$100,20,)=0,"",VLOOKUP(A56,Vorrunde!$A$4:$AB$100,20,)),"")</f>
        <v>146</v>
      </c>
      <c r="Q56" s="45">
        <f t="shared" si="6"/>
        <v>6</v>
      </c>
      <c r="R56" s="26">
        <f t="shared" si="7"/>
        <v>843</v>
      </c>
      <c r="S56" s="149">
        <f t="shared" si="8"/>
        <v>140.5</v>
      </c>
    </row>
    <row r="57" spans="1:19" x14ac:dyDescent="0.3">
      <c r="A57" s="21" t="s">
        <v>19</v>
      </c>
      <c r="B57" s="42" t="s">
        <v>5</v>
      </c>
      <c r="C57" s="37">
        <v>28</v>
      </c>
      <c r="D57" s="131">
        <v>4575</v>
      </c>
      <c r="E57" s="21">
        <f t="shared" si="13"/>
        <v>31</v>
      </c>
      <c r="F57" s="42">
        <f t="shared" si="14"/>
        <v>5046</v>
      </c>
      <c r="G57" s="37">
        <f t="shared" si="15"/>
        <v>34</v>
      </c>
      <c r="H57" s="7">
        <f t="shared" si="16"/>
        <v>5572</v>
      </c>
      <c r="I57" s="126">
        <f>IFERROR(IF(ROUND(((190-(F57/E57)) *0.6),0)&lt;0,0,ROUND(((190-(F57/E57)) *0.6),0)),"")</f>
        <v>16</v>
      </c>
      <c r="J57" s="136">
        <f t="shared" si="18"/>
        <v>16</v>
      </c>
      <c r="K57" s="48">
        <f>IFERROR(IF(VLOOKUP(A57,Vorrunde!$A$4:$AB$100,3,)=0,"",VLOOKUP(A57,Vorrunde!$A$4:$AB$100,3,)),"")</f>
        <v>147</v>
      </c>
      <c r="L57" s="25">
        <f>IFERROR(IF(VLOOKUP(A57,Vorrunde!$A$4:$AB$100,5,)=0,"",VLOOKUP(A57,Vorrunde!$A$4:$AB$100,5,)),"")</f>
        <v>157</v>
      </c>
      <c r="M57" s="50">
        <f>IFERROR(IF(VLOOKUP(A57,Vorrunde!$A$4:$AB$100,7,)=0,"",VLOOKUP(A57,Vorrunde!$A$4:$AB$100,7,)),"")</f>
        <v>167</v>
      </c>
      <c r="N57" s="39">
        <f>IFERROR(IF(VLOOKUP(A57,Vorrunde!$A$4:$AB$100,16,)=0,"",VLOOKUP(A57,Vorrunde!$A$4:$AB$100,16,)),"")</f>
        <v>177</v>
      </c>
      <c r="O57" s="25">
        <f>IFERROR(IF(VLOOKUP(A57,Vorrunde!$A$4:$AB$100,18,)=0,"",VLOOKUP(A57,Vorrunde!$A$4:$AB$100,18,)),"")</f>
        <v>170</v>
      </c>
      <c r="P57" s="133">
        <f>IFERROR(IF(VLOOKUP(A57,Vorrunde!$A$4:$AB$100,20,)=0,"",VLOOKUP(A57,Vorrunde!$A$4:$AB$100,20,)),"")</f>
        <v>179</v>
      </c>
      <c r="Q57" s="21">
        <f t="shared" si="6"/>
        <v>6</v>
      </c>
      <c r="R57" s="7">
        <f t="shared" si="7"/>
        <v>997</v>
      </c>
      <c r="S57" s="142">
        <f t="shared" si="8"/>
        <v>166.16666666666666</v>
      </c>
    </row>
    <row r="58" spans="1:19" x14ac:dyDescent="0.3">
      <c r="A58" s="21" t="s">
        <v>20</v>
      </c>
      <c r="B58" s="42" t="s">
        <v>5</v>
      </c>
      <c r="C58" s="37">
        <v>34</v>
      </c>
      <c r="D58" s="131">
        <v>6147</v>
      </c>
      <c r="E58" s="21">
        <f t="shared" si="13"/>
        <v>37</v>
      </c>
      <c r="F58" s="42">
        <f t="shared" si="14"/>
        <v>6680</v>
      </c>
      <c r="G58" s="37">
        <f t="shared" si="15"/>
        <v>40</v>
      </c>
      <c r="H58" s="7">
        <f t="shared" si="16"/>
        <v>7173</v>
      </c>
      <c r="I58" s="126">
        <f>IFERROR(IF(ROUND(((190-(F58/E58)) *0.6),0)&lt;0,0,ROUND(((190-(F58/E58)) *0.6),0)),"")</f>
        <v>6</v>
      </c>
      <c r="J58" s="136">
        <f t="shared" si="18"/>
        <v>6</v>
      </c>
      <c r="K58" s="48">
        <f>IFERROR(IF(VLOOKUP(A58,Vorrunde!$A$4:$AB$100,3,)=0,"",VLOOKUP(A58,Vorrunde!$A$4:$AB$100,3,)),"")</f>
        <v>186</v>
      </c>
      <c r="L58" s="25">
        <f>IFERROR(IF(VLOOKUP(A58,Vorrunde!$A$4:$AB$100,5,)=0,"",VLOOKUP(A58,Vorrunde!$A$4:$AB$100,5,)),"")</f>
        <v>167</v>
      </c>
      <c r="M58" s="50">
        <f>IFERROR(IF(VLOOKUP(A58,Vorrunde!$A$4:$AB$100,7,)=0,"",VLOOKUP(A58,Vorrunde!$A$4:$AB$100,7,)),"")</f>
        <v>180</v>
      </c>
      <c r="N58" s="39">
        <f>IFERROR(IF(VLOOKUP(A58,Vorrunde!$A$4:$AB$100,16,)=0,"",VLOOKUP(A58,Vorrunde!$A$4:$AB$100,16,)),"")</f>
        <v>188</v>
      </c>
      <c r="O58" s="25">
        <f>IFERROR(IF(VLOOKUP(A58,Vorrunde!$A$4:$AB$100,18,)=0,"",VLOOKUP(A58,Vorrunde!$A$4:$AB$100,18,)),"")</f>
        <v>159</v>
      </c>
      <c r="P58" s="133">
        <f>IFERROR(IF(VLOOKUP(A58,Vorrunde!$A$4:$AB$100,20,)=0,"",VLOOKUP(A58,Vorrunde!$A$4:$AB$100,20,)),"")</f>
        <v>146</v>
      </c>
      <c r="Q58" s="21">
        <f t="shared" si="6"/>
        <v>6</v>
      </c>
      <c r="R58" s="7">
        <f t="shared" si="7"/>
        <v>1026</v>
      </c>
      <c r="S58" s="142">
        <f t="shared" si="8"/>
        <v>171</v>
      </c>
    </row>
    <row r="59" spans="1:19" x14ac:dyDescent="0.3">
      <c r="A59" s="21" t="s">
        <v>21</v>
      </c>
      <c r="B59" s="42" t="s">
        <v>5</v>
      </c>
      <c r="C59" s="37">
        <v>6</v>
      </c>
      <c r="D59" s="131">
        <v>811</v>
      </c>
      <c r="E59" s="21">
        <f t="shared" si="13"/>
        <v>9</v>
      </c>
      <c r="F59" s="42">
        <f t="shared" si="14"/>
        <v>1279</v>
      </c>
      <c r="G59" s="37">
        <f t="shared" si="15"/>
        <v>12</v>
      </c>
      <c r="H59" s="7">
        <f t="shared" si="16"/>
        <v>1710</v>
      </c>
      <c r="I59" s="126">
        <f>IFERROR(IF(ROUND(((190-(F59/E59)) *0.6),0)&lt;0,0,ROUND(((190-(F59/E59)) *0.6),0)),"")</f>
        <v>29</v>
      </c>
      <c r="J59" s="136">
        <f t="shared" si="18"/>
        <v>29</v>
      </c>
      <c r="K59" s="48">
        <f>IFERROR(IF(VLOOKUP(A59,Vorrunde!$A$4:$AB$100,3,)=0,"",VLOOKUP(A59,Vorrunde!$A$4:$AB$100,3,)),"")</f>
        <v>142</v>
      </c>
      <c r="L59" s="25">
        <f>IFERROR(IF(VLOOKUP(A59,Vorrunde!$A$4:$AB$100,5,)=0,"",VLOOKUP(A59,Vorrunde!$A$4:$AB$100,5,)),"")</f>
        <v>160</v>
      </c>
      <c r="M59" s="50">
        <f>IFERROR(IF(VLOOKUP(A59,Vorrunde!$A$4:$AB$100,7,)=0,"",VLOOKUP(A59,Vorrunde!$A$4:$AB$100,7,)),"")</f>
        <v>166</v>
      </c>
      <c r="N59" s="39">
        <f>IFERROR(IF(VLOOKUP(A59,Vorrunde!$A$4:$AB$100,16,)=0,"",VLOOKUP(A59,Vorrunde!$A$4:$AB$100,16,)),"")</f>
        <v>142</v>
      </c>
      <c r="O59" s="25">
        <f>IFERROR(IF(VLOOKUP(A59,Vorrunde!$A$4:$AB$100,18,)=0,"",VLOOKUP(A59,Vorrunde!$A$4:$AB$100,18,)),"")</f>
        <v>143</v>
      </c>
      <c r="P59" s="133">
        <f>IFERROR(IF(VLOOKUP(A59,Vorrunde!$A$4:$AB$100,20,)=0,"",VLOOKUP(A59,Vorrunde!$A$4:$AB$100,20,)),"")</f>
        <v>146</v>
      </c>
      <c r="Q59" s="21">
        <f t="shared" si="6"/>
        <v>6</v>
      </c>
      <c r="R59" s="7">
        <f t="shared" si="7"/>
        <v>899</v>
      </c>
      <c r="S59" s="142">
        <f t="shared" si="8"/>
        <v>149.83333333333334</v>
      </c>
    </row>
    <row r="60" spans="1:19" x14ac:dyDescent="0.3">
      <c r="A60" s="21" t="s">
        <v>22</v>
      </c>
      <c r="B60" s="42" t="s">
        <v>5</v>
      </c>
      <c r="C60" s="109"/>
      <c r="D60" s="131"/>
      <c r="E60" s="21">
        <f t="shared" si="13"/>
        <v>3</v>
      </c>
      <c r="F60" s="42">
        <f t="shared" si="14"/>
        <v>532</v>
      </c>
      <c r="G60" s="37">
        <f t="shared" si="15"/>
        <v>6</v>
      </c>
      <c r="H60" s="7">
        <f t="shared" si="16"/>
        <v>928</v>
      </c>
      <c r="I60" s="126">
        <f>IFERROR(IF(ROUND(((190-(F60/E60)) *0.6),0)&lt;0,0,ROUND(((190-(F60/E60)) *0.6),0)),"")</f>
        <v>8</v>
      </c>
      <c r="J60" s="136">
        <f t="shared" si="18"/>
        <v>21</v>
      </c>
      <c r="K60" s="48">
        <f>IFERROR(IF(VLOOKUP(A60,Vorrunde!$A$4:$AB$100,3,)=0,"",VLOOKUP(A60,Vorrunde!$A$4:$AB$100,3,)),"")</f>
        <v>170</v>
      </c>
      <c r="L60" s="25">
        <f>IFERROR(IF(VLOOKUP(A60,Vorrunde!$A$4:$AB$100,5,)=0,"",VLOOKUP(A60,Vorrunde!$A$4:$AB$100,5,)),"")</f>
        <v>184</v>
      </c>
      <c r="M60" s="50">
        <f>IFERROR(IF(VLOOKUP(A60,Vorrunde!$A$4:$AB$100,7,)=0,"",VLOOKUP(A60,Vorrunde!$A$4:$AB$100,7,)),"")</f>
        <v>178</v>
      </c>
      <c r="N60" s="39">
        <f>IFERROR(IF(VLOOKUP(A60,Vorrunde!$A$4:$AB$100,16,)=0,"",VLOOKUP(A60,Vorrunde!$A$4:$AB$100,16,)),"")</f>
        <v>112</v>
      </c>
      <c r="O60" s="25">
        <f>IFERROR(IF(VLOOKUP(A60,Vorrunde!$A$4:$AB$100,18,)=0,"",VLOOKUP(A60,Vorrunde!$A$4:$AB$100,18,)),"")</f>
        <v>132</v>
      </c>
      <c r="P60" s="133">
        <f>IFERROR(IF(VLOOKUP(A60,Vorrunde!$A$4:$AB$100,20,)=0,"",VLOOKUP(A60,Vorrunde!$A$4:$AB$100,20,)),"")</f>
        <v>152</v>
      </c>
      <c r="Q60" s="21">
        <f t="shared" si="6"/>
        <v>6</v>
      </c>
      <c r="R60" s="7">
        <f t="shared" si="7"/>
        <v>928</v>
      </c>
      <c r="S60" s="142">
        <f t="shared" si="8"/>
        <v>154.66666666666666</v>
      </c>
    </row>
    <row r="61" spans="1:19" ht="15" thickBot="1" x14ac:dyDescent="0.35">
      <c r="A61" s="43" t="s">
        <v>125</v>
      </c>
      <c r="B61" s="44" t="s">
        <v>5</v>
      </c>
      <c r="C61" s="110"/>
      <c r="D61" s="132"/>
      <c r="E61" s="43">
        <f t="shared" si="13"/>
        <v>0</v>
      </c>
      <c r="F61" s="44">
        <f t="shared" si="14"/>
        <v>0</v>
      </c>
      <c r="G61" s="38">
        <f t="shared" si="15"/>
        <v>0</v>
      </c>
      <c r="H61" s="24">
        <f t="shared" si="16"/>
        <v>0</v>
      </c>
      <c r="I61" s="105"/>
      <c r="J61" s="137" t="str">
        <f t="shared" si="18"/>
        <v/>
      </c>
      <c r="K61" s="155" t="str">
        <f>IFERROR(IF(VLOOKUP(A61,Vorrunde!$A$4:$AB$100,3,)=0,"",VLOOKUP(A61,Vorrunde!$A$4:$AB$100,3,)),"")</f>
        <v/>
      </c>
      <c r="L61" s="156" t="str">
        <f>IFERROR(IF(VLOOKUP(A61,Vorrunde!$A$4:$AB$100,5,)=0,"",VLOOKUP(A61,Vorrunde!$A$4:$AB$100,5,)),"")</f>
        <v/>
      </c>
      <c r="M61" s="157" t="str">
        <f>IFERROR(IF(VLOOKUP(A61,Vorrunde!$A$4:$AB$100,7,)=0,"",VLOOKUP(A61,Vorrunde!$A$4:$AB$100,7,)),"")</f>
        <v/>
      </c>
      <c r="N61" s="158" t="str">
        <f>IFERROR(IF(VLOOKUP(A61,Vorrunde!$A$4:$AB$100,16,)=0,"",VLOOKUP(A61,Vorrunde!$A$4:$AB$100,16,)),"")</f>
        <v/>
      </c>
      <c r="O61" s="156" t="str">
        <f>IFERROR(IF(VLOOKUP(A61,Vorrunde!$A$4:$AB$100,18,)=0,"",VLOOKUP(A61,Vorrunde!$A$4:$AB$100,18,)),"")</f>
        <v/>
      </c>
      <c r="P61" s="159" t="str">
        <f>IFERROR(IF(VLOOKUP(A61,Vorrunde!$A$4:$AB$100,20,)=0,"",VLOOKUP(A61,Vorrunde!$A$4:$AB$100,20,)),"")</f>
        <v/>
      </c>
      <c r="Q61" s="43">
        <f t="shared" si="6"/>
        <v>0</v>
      </c>
      <c r="R61" s="24">
        <f t="shared" si="7"/>
        <v>0</v>
      </c>
      <c r="S61" s="143" t="str">
        <f t="shared" si="8"/>
        <v/>
      </c>
    </row>
    <row r="62" spans="1:19" x14ac:dyDescent="0.3">
      <c r="A62" s="48" t="s">
        <v>58</v>
      </c>
      <c r="B62" s="50" t="s">
        <v>9</v>
      </c>
      <c r="C62" s="39">
        <v>47</v>
      </c>
      <c r="D62" s="133">
        <v>6763</v>
      </c>
      <c r="E62" s="48">
        <f t="shared" si="13"/>
        <v>47</v>
      </c>
      <c r="F62" s="50">
        <f t="shared" si="14"/>
        <v>6763</v>
      </c>
      <c r="G62" s="39">
        <f t="shared" si="15"/>
        <v>47</v>
      </c>
      <c r="H62" s="25">
        <f t="shared" si="16"/>
        <v>6763</v>
      </c>
      <c r="I62" s="148">
        <f t="shared" ref="I62:I67" si="19">IFERROR(IF(ROUND(((190-(F62/E62)) *0.6),0)&lt;0,0,ROUND(((190-(F62/E62)) *0.6),0)),"")</f>
        <v>28</v>
      </c>
      <c r="J62" s="141">
        <f t="shared" si="18"/>
        <v>28</v>
      </c>
      <c r="K62" s="48" t="str">
        <f>IFERROR(IF(VLOOKUP(A62,Vorrunde!$A$4:$AB$100,3,)=0,"",VLOOKUP(A62,Vorrunde!$A$4:$AB$100,3,)),"")</f>
        <v/>
      </c>
      <c r="L62" s="25" t="str">
        <f>IFERROR(IF(VLOOKUP(A62,Vorrunde!$A$4:$AB$100,5,)=0,"",VLOOKUP(A62,Vorrunde!$A$4:$AB$100,5,)),"")</f>
        <v/>
      </c>
      <c r="M62" s="50" t="str">
        <f>IFERROR(IF(VLOOKUP(A62,Vorrunde!$A$4:$AB$100,7,)=0,"",VLOOKUP(A62,Vorrunde!$A$4:$AB$100,7,)),"")</f>
        <v/>
      </c>
      <c r="N62" s="39" t="str">
        <f>IFERROR(IF(VLOOKUP(A62,Vorrunde!$A$4:$AB$100,16,)=0,"",VLOOKUP(A62,Vorrunde!$A$4:$AB$100,16,)),"")</f>
        <v/>
      </c>
      <c r="O62" s="25" t="str">
        <f>IFERROR(IF(VLOOKUP(A62,Vorrunde!$A$4:$AB$100,18,)=0,"",VLOOKUP(A62,Vorrunde!$A$4:$AB$100,18,)),"")</f>
        <v/>
      </c>
      <c r="P62" s="133" t="str">
        <f>IFERROR(IF(VLOOKUP(A62,Vorrunde!$A$4:$AB$100,20,)=0,"",VLOOKUP(A62,Vorrunde!$A$4:$AB$100,20,)),"")</f>
        <v/>
      </c>
      <c r="Q62" s="48">
        <f t="shared" si="6"/>
        <v>0</v>
      </c>
      <c r="R62" s="25">
        <f t="shared" si="7"/>
        <v>0</v>
      </c>
      <c r="S62" s="144" t="str">
        <f t="shared" si="8"/>
        <v/>
      </c>
    </row>
    <row r="63" spans="1:19" x14ac:dyDescent="0.3">
      <c r="A63" s="21" t="s">
        <v>62</v>
      </c>
      <c r="B63" s="42" t="s">
        <v>9</v>
      </c>
      <c r="C63" s="37">
        <v>6</v>
      </c>
      <c r="D63" s="131">
        <v>1306</v>
      </c>
      <c r="E63" s="21">
        <f t="shared" si="13"/>
        <v>6</v>
      </c>
      <c r="F63" s="42">
        <f t="shared" si="14"/>
        <v>1306</v>
      </c>
      <c r="G63" s="37">
        <f t="shared" si="15"/>
        <v>6</v>
      </c>
      <c r="H63" s="7">
        <f t="shared" si="16"/>
        <v>1306</v>
      </c>
      <c r="I63" s="126">
        <f t="shared" si="19"/>
        <v>0</v>
      </c>
      <c r="J63" s="136">
        <f t="shared" si="18"/>
        <v>0</v>
      </c>
      <c r="K63" s="48" t="str">
        <f>IFERROR(IF(VLOOKUP(A63,Vorrunde!$A$4:$AB$100,3,)=0,"",VLOOKUP(A63,Vorrunde!$A$4:$AB$100,3,)),"")</f>
        <v/>
      </c>
      <c r="L63" s="25" t="str">
        <f>IFERROR(IF(VLOOKUP(A63,Vorrunde!$A$4:$AB$100,5,)=0,"",VLOOKUP(A63,Vorrunde!$A$4:$AB$100,5,)),"")</f>
        <v/>
      </c>
      <c r="M63" s="50" t="str">
        <f>IFERROR(IF(VLOOKUP(A63,Vorrunde!$A$4:$AB$100,7,)=0,"",VLOOKUP(A63,Vorrunde!$A$4:$AB$100,7,)),"")</f>
        <v/>
      </c>
      <c r="N63" s="39" t="str">
        <f>IFERROR(IF(VLOOKUP(A63,Vorrunde!$A$4:$AB$100,16,)=0,"",VLOOKUP(A63,Vorrunde!$A$4:$AB$100,16,)),"")</f>
        <v/>
      </c>
      <c r="O63" s="25" t="str">
        <f>IFERROR(IF(VLOOKUP(A63,Vorrunde!$A$4:$AB$100,18,)=0,"",VLOOKUP(A63,Vorrunde!$A$4:$AB$100,18,)),"")</f>
        <v/>
      </c>
      <c r="P63" s="133" t="str">
        <f>IFERROR(IF(VLOOKUP(A63,Vorrunde!$A$4:$AB$100,20,)=0,"",VLOOKUP(A63,Vorrunde!$A$4:$AB$100,20,)),"")</f>
        <v/>
      </c>
      <c r="Q63" s="21">
        <f t="shared" si="6"/>
        <v>0</v>
      </c>
      <c r="R63" s="7">
        <f t="shared" si="7"/>
        <v>0</v>
      </c>
      <c r="S63" s="142" t="str">
        <f t="shared" si="8"/>
        <v/>
      </c>
    </row>
    <row r="64" spans="1:19" x14ac:dyDescent="0.3">
      <c r="A64" s="21" t="s">
        <v>61</v>
      </c>
      <c r="B64" s="42" t="s">
        <v>9</v>
      </c>
      <c r="C64" s="37">
        <v>18</v>
      </c>
      <c r="D64" s="131">
        <v>3383</v>
      </c>
      <c r="E64" s="21">
        <f t="shared" si="13"/>
        <v>18</v>
      </c>
      <c r="F64" s="42">
        <f t="shared" si="14"/>
        <v>3383</v>
      </c>
      <c r="G64" s="37">
        <f t="shared" si="15"/>
        <v>18</v>
      </c>
      <c r="H64" s="7">
        <f t="shared" si="16"/>
        <v>3383</v>
      </c>
      <c r="I64" s="126">
        <f t="shared" si="19"/>
        <v>1</v>
      </c>
      <c r="J64" s="136">
        <f t="shared" si="18"/>
        <v>1</v>
      </c>
      <c r="K64" s="48" t="str">
        <f>IFERROR(IF(VLOOKUP(A64,Vorrunde!$A$4:$AB$100,3,)=0,"",VLOOKUP(A64,Vorrunde!$A$4:$AB$100,3,)),"")</f>
        <v/>
      </c>
      <c r="L64" s="25" t="str">
        <f>IFERROR(IF(VLOOKUP(A64,Vorrunde!$A$4:$AB$100,5,)=0,"",VLOOKUP(A64,Vorrunde!$A$4:$AB$100,5,)),"")</f>
        <v/>
      </c>
      <c r="M64" s="50" t="str">
        <f>IFERROR(IF(VLOOKUP(A64,Vorrunde!$A$4:$AB$100,7,)=0,"",VLOOKUP(A64,Vorrunde!$A$4:$AB$100,7,)),"")</f>
        <v/>
      </c>
      <c r="N64" s="39" t="str">
        <f>IFERROR(IF(VLOOKUP(A64,Vorrunde!$A$4:$AB$100,16,)=0,"",VLOOKUP(A64,Vorrunde!$A$4:$AB$100,16,)),"")</f>
        <v/>
      </c>
      <c r="O64" s="25" t="str">
        <f>IFERROR(IF(VLOOKUP(A64,Vorrunde!$A$4:$AB$100,18,)=0,"",VLOOKUP(A64,Vorrunde!$A$4:$AB$100,18,)),"")</f>
        <v/>
      </c>
      <c r="P64" s="133" t="str">
        <f>IFERROR(IF(VLOOKUP(A64,Vorrunde!$A$4:$AB$100,20,)=0,"",VLOOKUP(A64,Vorrunde!$A$4:$AB$100,20,)),"")</f>
        <v/>
      </c>
      <c r="Q64" s="21">
        <f t="shared" si="6"/>
        <v>0</v>
      </c>
      <c r="R64" s="7">
        <f t="shared" si="7"/>
        <v>0</v>
      </c>
      <c r="S64" s="142" t="str">
        <f t="shared" si="8"/>
        <v/>
      </c>
    </row>
    <row r="65" spans="1:19" x14ac:dyDescent="0.3">
      <c r="A65" s="21" t="s">
        <v>60</v>
      </c>
      <c r="B65" s="42" t="s">
        <v>9</v>
      </c>
      <c r="C65" s="109"/>
      <c r="D65" s="131"/>
      <c r="E65" s="21">
        <f t="shared" si="13"/>
        <v>0</v>
      </c>
      <c r="F65" s="42">
        <f t="shared" si="14"/>
        <v>0</v>
      </c>
      <c r="G65" s="37">
        <f t="shared" si="15"/>
        <v>0</v>
      </c>
      <c r="H65" s="7">
        <f t="shared" si="16"/>
        <v>0</v>
      </c>
      <c r="I65" s="126" t="str">
        <f t="shared" si="19"/>
        <v/>
      </c>
      <c r="J65" s="136" t="str">
        <f t="shared" si="18"/>
        <v/>
      </c>
      <c r="K65" s="48" t="str">
        <f>IFERROR(IF(VLOOKUP(A65,Vorrunde!$A$4:$AB$100,3,)=0,"",VLOOKUP(A65,Vorrunde!$A$4:$AB$100,3,)),"")</f>
        <v/>
      </c>
      <c r="L65" s="25" t="str">
        <f>IFERROR(IF(VLOOKUP(A65,Vorrunde!$A$4:$AB$100,5,)=0,"",VLOOKUP(A65,Vorrunde!$A$4:$AB$100,5,)),"")</f>
        <v/>
      </c>
      <c r="M65" s="50" t="str">
        <f>IFERROR(IF(VLOOKUP(A65,Vorrunde!$A$4:$AB$100,7,)=0,"",VLOOKUP(A65,Vorrunde!$A$4:$AB$100,7,)),"")</f>
        <v/>
      </c>
      <c r="N65" s="39" t="str">
        <f>IFERROR(IF(VLOOKUP(A65,Vorrunde!$A$4:$AB$100,16,)=0,"",VLOOKUP(A65,Vorrunde!$A$4:$AB$100,16,)),"")</f>
        <v/>
      </c>
      <c r="O65" s="25" t="str">
        <f>IFERROR(IF(VLOOKUP(A65,Vorrunde!$A$4:$AB$100,18,)=0,"",VLOOKUP(A65,Vorrunde!$A$4:$AB$100,18,)),"")</f>
        <v/>
      </c>
      <c r="P65" s="133" t="str">
        <f>IFERROR(IF(VLOOKUP(A65,Vorrunde!$A$4:$AB$100,20,)=0,"",VLOOKUP(A65,Vorrunde!$A$4:$AB$100,20,)),"")</f>
        <v/>
      </c>
      <c r="Q65" s="21">
        <f t="shared" si="6"/>
        <v>0</v>
      </c>
      <c r="R65" s="7">
        <f t="shared" si="7"/>
        <v>0</v>
      </c>
      <c r="S65" s="142" t="str">
        <f t="shared" si="8"/>
        <v/>
      </c>
    </row>
    <row r="66" spans="1:19" x14ac:dyDescent="0.3">
      <c r="A66" s="21" t="s">
        <v>100</v>
      </c>
      <c r="B66" s="42" t="s">
        <v>9</v>
      </c>
      <c r="C66" s="37">
        <v>29</v>
      </c>
      <c r="D66" s="131">
        <v>5368</v>
      </c>
      <c r="E66" s="21">
        <f t="shared" si="13"/>
        <v>29</v>
      </c>
      <c r="F66" s="42">
        <f t="shared" si="14"/>
        <v>5368</v>
      </c>
      <c r="G66" s="37">
        <f t="shared" si="15"/>
        <v>29</v>
      </c>
      <c r="H66" s="7">
        <f t="shared" si="16"/>
        <v>5368</v>
      </c>
      <c r="I66" s="126">
        <f t="shared" si="19"/>
        <v>3</v>
      </c>
      <c r="J66" s="136">
        <f t="shared" si="18"/>
        <v>3</v>
      </c>
      <c r="K66" s="48" t="str">
        <f>IFERROR(IF(VLOOKUP(A66,Vorrunde!$A$4:$AB$100,3,)=0,"",VLOOKUP(A66,Vorrunde!$A$4:$AB$100,3,)),"")</f>
        <v/>
      </c>
      <c r="L66" s="25" t="str">
        <f>IFERROR(IF(VLOOKUP(A66,Vorrunde!$A$4:$AB$100,5,)=0,"",VLOOKUP(A66,Vorrunde!$A$4:$AB$100,5,)),"")</f>
        <v/>
      </c>
      <c r="M66" s="50" t="str">
        <f>IFERROR(IF(VLOOKUP(A66,Vorrunde!$A$4:$AB$100,7,)=0,"",VLOOKUP(A66,Vorrunde!$A$4:$AB$100,7,)),"")</f>
        <v/>
      </c>
      <c r="N66" s="39" t="str">
        <f>IFERROR(IF(VLOOKUP(A66,Vorrunde!$A$4:$AB$100,16,)=0,"",VLOOKUP(A66,Vorrunde!$A$4:$AB$100,16,)),"")</f>
        <v/>
      </c>
      <c r="O66" s="25" t="str">
        <f>IFERROR(IF(VLOOKUP(A66,Vorrunde!$A$4:$AB$100,18,)=0,"",VLOOKUP(A66,Vorrunde!$A$4:$AB$100,18,)),"")</f>
        <v/>
      </c>
      <c r="P66" s="133" t="str">
        <f>IFERROR(IF(VLOOKUP(A66,Vorrunde!$A$4:$AB$100,20,)=0,"",VLOOKUP(A66,Vorrunde!$A$4:$AB$100,20,)),"")</f>
        <v/>
      </c>
      <c r="Q66" s="21">
        <f t="shared" si="6"/>
        <v>0</v>
      </c>
      <c r="R66" s="7">
        <f t="shared" si="7"/>
        <v>0</v>
      </c>
      <c r="S66" s="142" t="str">
        <f t="shared" si="8"/>
        <v/>
      </c>
    </row>
    <row r="67" spans="1:19" x14ac:dyDescent="0.3">
      <c r="A67" s="21" t="s">
        <v>59</v>
      </c>
      <c r="B67" s="42" t="s">
        <v>9</v>
      </c>
      <c r="C67" s="37">
        <v>26</v>
      </c>
      <c r="D67" s="131">
        <v>4173</v>
      </c>
      <c r="E67" s="21">
        <f t="shared" si="13"/>
        <v>26</v>
      </c>
      <c r="F67" s="42">
        <f t="shared" si="14"/>
        <v>4173</v>
      </c>
      <c r="G67" s="37">
        <f t="shared" si="15"/>
        <v>26</v>
      </c>
      <c r="H67" s="7">
        <f t="shared" si="16"/>
        <v>4173</v>
      </c>
      <c r="I67" s="126">
        <f t="shared" si="19"/>
        <v>18</v>
      </c>
      <c r="J67" s="136">
        <f t="shared" si="18"/>
        <v>18</v>
      </c>
      <c r="K67" s="48" t="str">
        <f>IFERROR(IF(VLOOKUP(A67,Vorrunde!$A$4:$AB$100,3,)=0,"",VLOOKUP(A67,Vorrunde!$A$4:$AB$100,3,)),"")</f>
        <v/>
      </c>
      <c r="L67" s="25" t="str">
        <f>IFERROR(IF(VLOOKUP(A67,Vorrunde!$A$4:$AB$100,5,)=0,"",VLOOKUP(A67,Vorrunde!$A$4:$AB$100,5,)),"")</f>
        <v/>
      </c>
      <c r="M67" s="50" t="str">
        <f>IFERROR(IF(VLOOKUP(A67,Vorrunde!$A$4:$AB$100,7,)=0,"",VLOOKUP(A67,Vorrunde!$A$4:$AB$100,7,)),"")</f>
        <v/>
      </c>
      <c r="N67" s="39" t="str">
        <f>IFERROR(IF(VLOOKUP(A67,Vorrunde!$A$4:$AB$100,16,)=0,"",VLOOKUP(A67,Vorrunde!$A$4:$AB$100,16,)),"")</f>
        <v/>
      </c>
      <c r="O67" s="25" t="str">
        <f>IFERROR(IF(VLOOKUP(A67,Vorrunde!$A$4:$AB$100,18,)=0,"",VLOOKUP(A67,Vorrunde!$A$4:$AB$100,18,)),"")</f>
        <v/>
      </c>
      <c r="P67" s="133" t="str">
        <f>IFERROR(IF(VLOOKUP(A67,Vorrunde!$A$4:$AB$100,20,)=0,"",VLOOKUP(A67,Vorrunde!$A$4:$AB$100,20,)),"")</f>
        <v/>
      </c>
      <c r="Q67" s="21">
        <f t="shared" si="6"/>
        <v>0</v>
      </c>
      <c r="R67" s="7">
        <f t="shared" si="7"/>
        <v>0</v>
      </c>
      <c r="S67" s="142" t="str">
        <f t="shared" si="8"/>
        <v/>
      </c>
    </row>
    <row r="68" spans="1:19" ht="15" thickBot="1" x14ac:dyDescent="0.35">
      <c r="A68" s="22" t="s">
        <v>126</v>
      </c>
      <c r="B68" s="108" t="s">
        <v>9</v>
      </c>
      <c r="C68" s="36"/>
      <c r="D68" s="134"/>
      <c r="E68" s="22">
        <f t="shared" si="13"/>
        <v>0</v>
      </c>
      <c r="F68" s="108">
        <f t="shared" si="14"/>
        <v>0</v>
      </c>
      <c r="G68" s="36">
        <f t="shared" si="15"/>
        <v>0</v>
      </c>
      <c r="H68" s="23">
        <f t="shared" si="16"/>
        <v>0</v>
      </c>
      <c r="I68" s="145"/>
      <c r="J68" s="146" t="str">
        <f t="shared" si="18"/>
        <v/>
      </c>
      <c r="K68" s="150" t="str">
        <f>IFERROR(IF(VLOOKUP(A68,Vorrunde!$A$4:$AB$100,3,)=0,"",VLOOKUP(A68,Vorrunde!$A$4:$AB$100,3,)),"")</f>
        <v/>
      </c>
      <c r="L68" s="151" t="str">
        <f>IFERROR(IF(VLOOKUP(A68,Vorrunde!$A$4:$AB$100,5,)=0,"",VLOOKUP(A68,Vorrunde!$A$4:$AB$100,5,)),"")</f>
        <v/>
      </c>
      <c r="M68" s="152" t="str">
        <f>IFERROR(IF(VLOOKUP(A68,Vorrunde!$A$4:$AB$100,7,)=0,"",VLOOKUP(A68,Vorrunde!$A$4:$AB$100,7,)),"")</f>
        <v/>
      </c>
      <c r="N68" s="153" t="str">
        <f>IFERROR(IF(VLOOKUP(A68,Vorrunde!$A$4:$AB$100,16,)=0,"",VLOOKUP(A68,Vorrunde!$A$4:$AB$100,16,)),"")</f>
        <v/>
      </c>
      <c r="O68" s="151" t="str">
        <f>IFERROR(IF(VLOOKUP(A68,Vorrunde!$A$4:$AB$100,18,)=0,"",VLOOKUP(A68,Vorrunde!$A$4:$AB$100,18,)),"")</f>
        <v/>
      </c>
      <c r="P68" s="154" t="str">
        <f>IFERROR(IF(VLOOKUP(A68,Vorrunde!$A$4:$AB$100,20,)=0,"",VLOOKUP(A68,Vorrunde!$A$4:$AB$100,20,)),"")</f>
        <v/>
      </c>
      <c r="Q68" s="22">
        <f t="shared" si="6"/>
        <v>0</v>
      </c>
      <c r="R68" s="23">
        <f t="shared" si="7"/>
        <v>0</v>
      </c>
      <c r="S68" s="147" t="str">
        <f t="shared" si="8"/>
        <v/>
      </c>
    </row>
    <row r="69" spans="1:19" x14ac:dyDescent="0.3">
      <c r="A69" s="45" t="s">
        <v>105</v>
      </c>
      <c r="B69" s="107" t="s">
        <v>3</v>
      </c>
      <c r="C69" s="40">
        <v>6</v>
      </c>
      <c r="D69" s="130">
        <v>956</v>
      </c>
      <c r="E69" s="45">
        <f t="shared" si="13"/>
        <v>9</v>
      </c>
      <c r="F69" s="107">
        <f t="shared" si="14"/>
        <v>1392</v>
      </c>
      <c r="G69" s="40">
        <f t="shared" si="15"/>
        <v>12</v>
      </c>
      <c r="H69" s="26">
        <f t="shared" si="16"/>
        <v>2001</v>
      </c>
      <c r="I69" s="104">
        <f t="shared" ref="I69:I76" si="20">IFERROR(IF(ROUND(((190-(F69/E69)) *0.6),0)&lt;0,0,ROUND(((190-(F69/E69)) *0.6),0)),"")</f>
        <v>21</v>
      </c>
      <c r="J69" s="135">
        <f t="shared" si="18"/>
        <v>14</v>
      </c>
      <c r="K69" s="45">
        <f>IFERROR(IF(VLOOKUP(A69,Vorrunde!$A$4:$AB$100,3,)=0,"",VLOOKUP(A69,Vorrunde!$A$4:$AB$100,3,)),"")</f>
        <v>139</v>
      </c>
      <c r="L69" s="26">
        <f>IFERROR(IF(VLOOKUP(A69,Vorrunde!$A$4:$AB$100,5,)=0,"",VLOOKUP(A69,Vorrunde!$A$4:$AB$100,5,)),"")</f>
        <v>117</v>
      </c>
      <c r="M69" s="107">
        <f>IFERROR(IF(VLOOKUP(A69,Vorrunde!$A$4:$AB$100,7,)=0,"",VLOOKUP(A69,Vorrunde!$A$4:$AB$100,7,)),"")</f>
        <v>180</v>
      </c>
      <c r="N69" s="40">
        <f>IFERROR(IF(VLOOKUP(A69,Vorrunde!$A$4:$AB$100,16,)=0,"",VLOOKUP(A69,Vorrunde!$A$4:$AB$100,16,)),"")</f>
        <v>210</v>
      </c>
      <c r="O69" s="26">
        <f>IFERROR(IF(VLOOKUP(A69,Vorrunde!$A$4:$AB$100,18,)=0,"",VLOOKUP(A69,Vorrunde!$A$4:$AB$100,18,)),"")</f>
        <v>186</v>
      </c>
      <c r="P69" s="130">
        <f>IFERROR(IF(VLOOKUP(A69,Vorrunde!$A$4:$AB$100,20,)=0,"",VLOOKUP(A69,Vorrunde!$A$4:$AB$100,20,)),"")</f>
        <v>213</v>
      </c>
      <c r="Q69" s="45">
        <f t="shared" si="6"/>
        <v>6</v>
      </c>
      <c r="R69" s="26">
        <f t="shared" si="7"/>
        <v>1045</v>
      </c>
      <c r="S69" s="149">
        <f t="shared" si="8"/>
        <v>174.16666666666666</v>
      </c>
    </row>
    <row r="70" spans="1:19" x14ac:dyDescent="0.3">
      <c r="A70" s="21" t="s">
        <v>34</v>
      </c>
      <c r="B70" s="42" t="s">
        <v>3</v>
      </c>
      <c r="C70" s="37">
        <v>18</v>
      </c>
      <c r="D70" s="131">
        <v>3167</v>
      </c>
      <c r="E70" s="21">
        <f t="shared" ref="E70:E90" si="21">COUNT(K70:M70)+C70</f>
        <v>21</v>
      </c>
      <c r="F70" s="42">
        <f t="shared" ref="F70:F90" si="22">IFERROR(SUM(K70:M70)+D70,"")</f>
        <v>3753</v>
      </c>
      <c r="G70" s="37">
        <f t="shared" ref="G70:G90" si="23">COUNT(N70:P70)+E70</f>
        <v>24</v>
      </c>
      <c r="H70" s="7">
        <f t="shared" ref="H70:H90" si="24">IFERROR(SUM(N70:P70)+F70,"")</f>
        <v>4316</v>
      </c>
      <c r="I70" s="126">
        <f t="shared" si="20"/>
        <v>7</v>
      </c>
      <c r="J70" s="136">
        <f t="shared" si="18"/>
        <v>6</v>
      </c>
      <c r="K70" s="48">
        <f>IFERROR(IF(VLOOKUP(A70,Vorrunde!$A$4:$AB$100,3,)=0,"",VLOOKUP(A70,Vorrunde!$A$4:$AB$100,3,)),"")</f>
        <v>223</v>
      </c>
      <c r="L70" s="25">
        <f>IFERROR(IF(VLOOKUP(A70,Vorrunde!$A$4:$AB$100,5,)=0,"",VLOOKUP(A70,Vorrunde!$A$4:$AB$100,5,)),"")</f>
        <v>167</v>
      </c>
      <c r="M70" s="50">
        <f>IFERROR(IF(VLOOKUP(A70,Vorrunde!$A$4:$AB$100,7,)=0,"",VLOOKUP(A70,Vorrunde!$A$4:$AB$100,7,)),"")</f>
        <v>196</v>
      </c>
      <c r="N70" s="39">
        <f>IFERROR(IF(VLOOKUP(A70,Vorrunde!$A$4:$AB$100,16,)=0,"",VLOOKUP(A70,Vorrunde!$A$4:$AB$100,16,)),"")</f>
        <v>175</v>
      </c>
      <c r="O70" s="25">
        <f>IFERROR(IF(VLOOKUP(A70,Vorrunde!$A$4:$AB$100,18,)=0,"",VLOOKUP(A70,Vorrunde!$A$4:$AB$100,18,)),"")</f>
        <v>224</v>
      </c>
      <c r="P70" s="133">
        <f>IFERROR(IF(VLOOKUP(A70,Vorrunde!$A$4:$AB$100,20,)=0,"",VLOOKUP(A70,Vorrunde!$A$4:$AB$100,20,)),"")</f>
        <v>164</v>
      </c>
      <c r="Q70" s="21">
        <f t="shared" si="6"/>
        <v>6</v>
      </c>
      <c r="R70" s="7">
        <f t="shared" si="7"/>
        <v>1149</v>
      </c>
      <c r="S70" s="142">
        <f t="shared" si="8"/>
        <v>191.5</v>
      </c>
    </row>
    <row r="71" spans="1:19" x14ac:dyDescent="0.3">
      <c r="A71" s="21" t="s">
        <v>106</v>
      </c>
      <c r="B71" s="42" t="s">
        <v>3</v>
      </c>
      <c r="C71" s="37">
        <v>6</v>
      </c>
      <c r="D71" s="131">
        <v>833</v>
      </c>
      <c r="E71" s="21">
        <f t="shared" si="21"/>
        <v>6</v>
      </c>
      <c r="F71" s="42">
        <f t="shared" si="22"/>
        <v>833</v>
      </c>
      <c r="G71" s="37">
        <f t="shared" si="23"/>
        <v>6</v>
      </c>
      <c r="H71" s="7">
        <f t="shared" si="24"/>
        <v>833</v>
      </c>
      <c r="I71" s="126">
        <f t="shared" si="20"/>
        <v>31</v>
      </c>
      <c r="J71" s="136">
        <f t="shared" si="18"/>
        <v>31</v>
      </c>
      <c r="K71" s="48" t="str">
        <f>IFERROR(IF(VLOOKUP(A71,Vorrunde!$A$4:$AB$100,3,)=0,"",VLOOKUP(A71,Vorrunde!$A$4:$AB$100,3,)),"")</f>
        <v/>
      </c>
      <c r="L71" s="25" t="str">
        <f>IFERROR(IF(VLOOKUP(A71,Vorrunde!$A$4:$AB$100,5,)=0,"",VLOOKUP(A71,Vorrunde!$A$4:$AB$100,5,)),"")</f>
        <v/>
      </c>
      <c r="M71" s="50" t="str">
        <f>IFERROR(IF(VLOOKUP(A71,Vorrunde!$A$4:$AB$100,7,)=0,"",VLOOKUP(A71,Vorrunde!$A$4:$AB$100,7,)),"")</f>
        <v/>
      </c>
      <c r="N71" s="39" t="str">
        <f>IFERROR(IF(VLOOKUP(A71,Vorrunde!$A$4:$AB$100,16,)=0,"",VLOOKUP(A71,Vorrunde!$A$4:$AB$100,16,)),"")</f>
        <v/>
      </c>
      <c r="O71" s="25" t="str">
        <f>IFERROR(IF(VLOOKUP(A71,Vorrunde!$A$4:$AB$100,18,)=0,"",VLOOKUP(A71,Vorrunde!$A$4:$AB$100,18,)),"")</f>
        <v/>
      </c>
      <c r="P71" s="133" t="str">
        <f>IFERROR(IF(VLOOKUP(A71,Vorrunde!$A$4:$AB$100,20,)=0,"",VLOOKUP(A71,Vorrunde!$A$4:$AB$100,20,)),"")</f>
        <v/>
      </c>
      <c r="Q71" s="21">
        <f t="shared" ref="Q71:Q90" si="25">COUNT(K71:P71)</f>
        <v>0</v>
      </c>
      <c r="R71" s="7">
        <f t="shared" ref="R71:R90" si="26">SUM(K71:P71)</f>
        <v>0</v>
      </c>
      <c r="S71" s="142" t="str">
        <f t="shared" ref="S71:S90" si="27">IFERROR(R71/Q71,"")</f>
        <v/>
      </c>
    </row>
    <row r="72" spans="1:19" x14ac:dyDescent="0.3">
      <c r="A72" s="21" t="s">
        <v>35</v>
      </c>
      <c r="B72" s="42" t="s">
        <v>3</v>
      </c>
      <c r="C72" s="37">
        <v>6</v>
      </c>
      <c r="D72" s="131">
        <v>1020</v>
      </c>
      <c r="E72" s="21">
        <f t="shared" si="21"/>
        <v>9</v>
      </c>
      <c r="F72" s="42">
        <f t="shared" si="22"/>
        <v>1483</v>
      </c>
      <c r="G72" s="37">
        <f t="shared" si="23"/>
        <v>12</v>
      </c>
      <c r="H72" s="7">
        <f t="shared" si="24"/>
        <v>1983</v>
      </c>
      <c r="I72" s="126">
        <f t="shared" si="20"/>
        <v>15</v>
      </c>
      <c r="J72" s="136">
        <f t="shared" si="18"/>
        <v>15</v>
      </c>
      <c r="K72" s="48">
        <f>IFERROR(IF(VLOOKUP(A72,Vorrunde!$A$4:$AB$100,3,)=0,"",VLOOKUP(A72,Vorrunde!$A$4:$AB$100,3,)),"")</f>
        <v>138</v>
      </c>
      <c r="L72" s="25">
        <f>IFERROR(IF(VLOOKUP(A72,Vorrunde!$A$4:$AB$100,5,)=0,"",VLOOKUP(A72,Vorrunde!$A$4:$AB$100,5,)),"")</f>
        <v>166</v>
      </c>
      <c r="M72" s="50">
        <f>IFERROR(IF(VLOOKUP(A72,Vorrunde!$A$4:$AB$100,7,)=0,"",VLOOKUP(A72,Vorrunde!$A$4:$AB$100,7,)),"")</f>
        <v>159</v>
      </c>
      <c r="N72" s="39">
        <f>IFERROR(IF(VLOOKUP(A72,Vorrunde!$A$4:$AB$100,16,)=0,"",VLOOKUP(A72,Vorrunde!$A$4:$AB$100,16,)),"")</f>
        <v>154</v>
      </c>
      <c r="O72" s="25">
        <f>IFERROR(IF(VLOOKUP(A72,Vorrunde!$A$4:$AB$100,18,)=0,"",VLOOKUP(A72,Vorrunde!$A$4:$AB$100,18,)),"")</f>
        <v>188</v>
      </c>
      <c r="P72" s="133">
        <f>IFERROR(IF(VLOOKUP(A72,Vorrunde!$A$4:$AB$100,20,)=0,"",VLOOKUP(A72,Vorrunde!$A$4:$AB$100,20,)),"")</f>
        <v>158</v>
      </c>
      <c r="Q72" s="21">
        <f t="shared" si="25"/>
        <v>6</v>
      </c>
      <c r="R72" s="7">
        <f t="shared" si="26"/>
        <v>963</v>
      </c>
      <c r="S72" s="142">
        <f t="shared" si="27"/>
        <v>160.5</v>
      </c>
    </row>
    <row r="73" spans="1:19" x14ac:dyDescent="0.3">
      <c r="A73" s="21" t="s">
        <v>32</v>
      </c>
      <c r="B73" s="42" t="s">
        <v>3</v>
      </c>
      <c r="C73" s="37">
        <v>32</v>
      </c>
      <c r="D73" s="131">
        <v>5717</v>
      </c>
      <c r="E73" s="21">
        <f t="shared" si="21"/>
        <v>35</v>
      </c>
      <c r="F73" s="42">
        <f t="shared" si="22"/>
        <v>6230</v>
      </c>
      <c r="G73" s="37">
        <f t="shared" si="23"/>
        <v>38</v>
      </c>
      <c r="H73" s="7">
        <f t="shared" si="24"/>
        <v>6815</v>
      </c>
      <c r="I73" s="126">
        <f t="shared" si="20"/>
        <v>7</v>
      </c>
      <c r="J73" s="136">
        <f t="shared" si="18"/>
        <v>6</v>
      </c>
      <c r="K73" s="48">
        <f>IFERROR(IF(VLOOKUP(A73,Vorrunde!$A$4:$AB$100,3,)=0,"",VLOOKUP(A73,Vorrunde!$A$4:$AB$100,3,)),"")</f>
        <v>171</v>
      </c>
      <c r="L73" s="25">
        <f>IFERROR(IF(VLOOKUP(A73,Vorrunde!$A$4:$AB$100,5,)=0,"",VLOOKUP(A73,Vorrunde!$A$4:$AB$100,5,)),"")</f>
        <v>176</v>
      </c>
      <c r="M73" s="50">
        <f>IFERROR(IF(VLOOKUP(A73,Vorrunde!$A$4:$AB$100,7,)=0,"",VLOOKUP(A73,Vorrunde!$A$4:$AB$100,7,)),"")</f>
        <v>166</v>
      </c>
      <c r="N73" s="39">
        <f>IFERROR(IF(VLOOKUP(A73,Vorrunde!$A$4:$AB$100,16,)=0,"",VLOOKUP(A73,Vorrunde!$A$4:$AB$100,16,)),"")</f>
        <v>194</v>
      </c>
      <c r="O73" s="25">
        <f>IFERROR(IF(VLOOKUP(A73,Vorrunde!$A$4:$AB$100,18,)=0,"",VLOOKUP(A73,Vorrunde!$A$4:$AB$100,18,)),"")</f>
        <v>190</v>
      </c>
      <c r="P73" s="133">
        <f>IFERROR(IF(VLOOKUP(A73,Vorrunde!$A$4:$AB$100,20,)=0,"",VLOOKUP(A73,Vorrunde!$A$4:$AB$100,20,)),"")</f>
        <v>201</v>
      </c>
      <c r="Q73" s="21">
        <f t="shared" si="25"/>
        <v>6</v>
      </c>
      <c r="R73" s="7">
        <f t="shared" si="26"/>
        <v>1098</v>
      </c>
      <c r="S73" s="142">
        <f t="shared" si="27"/>
        <v>183</v>
      </c>
    </row>
    <row r="74" spans="1:19" x14ac:dyDescent="0.3">
      <c r="A74" s="21" t="s">
        <v>36</v>
      </c>
      <c r="B74" s="42" t="s">
        <v>3</v>
      </c>
      <c r="C74" s="37">
        <v>6</v>
      </c>
      <c r="D74" s="131">
        <v>993</v>
      </c>
      <c r="E74" s="21">
        <f t="shared" si="21"/>
        <v>6</v>
      </c>
      <c r="F74" s="42">
        <f t="shared" si="22"/>
        <v>993</v>
      </c>
      <c r="G74" s="37">
        <f t="shared" si="23"/>
        <v>6</v>
      </c>
      <c r="H74" s="7">
        <f t="shared" si="24"/>
        <v>993</v>
      </c>
      <c r="I74" s="126">
        <f t="shared" si="20"/>
        <v>15</v>
      </c>
      <c r="J74" s="136">
        <f t="shared" si="18"/>
        <v>15</v>
      </c>
      <c r="K74" s="48" t="str">
        <f>IFERROR(IF(VLOOKUP(A74,Vorrunde!$A$4:$AB$100,3,)=0,"",VLOOKUP(A74,Vorrunde!$A$4:$AB$100,3,)),"")</f>
        <v/>
      </c>
      <c r="L74" s="25" t="str">
        <f>IFERROR(IF(VLOOKUP(A74,Vorrunde!$A$4:$AB$100,5,)=0,"",VLOOKUP(A74,Vorrunde!$A$4:$AB$100,5,)),"")</f>
        <v/>
      </c>
      <c r="M74" s="50" t="str">
        <f>IFERROR(IF(VLOOKUP(A74,Vorrunde!$A$4:$AB$100,7,)=0,"",VLOOKUP(A74,Vorrunde!$A$4:$AB$100,7,)),"")</f>
        <v/>
      </c>
      <c r="N74" s="39" t="str">
        <f>IFERROR(IF(VLOOKUP(A74,Vorrunde!$A$4:$AB$100,16,)=0,"",VLOOKUP(A74,Vorrunde!$A$4:$AB$100,16,)),"")</f>
        <v/>
      </c>
      <c r="O74" s="25" t="str">
        <f>IFERROR(IF(VLOOKUP(A74,Vorrunde!$A$4:$AB$100,18,)=0,"",VLOOKUP(A74,Vorrunde!$A$4:$AB$100,18,)),"")</f>
        <v/>
      </c>
      <c r="P74" s="133" t="str">
        <f>IFERROR(IF(VLOOKUP(A74,Vorrunde!$A$4:$AB$100,20,)=0,"",VLOOKUP(A74,Vorrunde!$A$4:$AB$100,20,)),"")</f>
        <v/>
      </c>
      <c r="Q74" s="21">
        <f t="shared" si="25"/>
        <v>0</v>
      </c>
      <c r="R74" s="7">
        <f t="shared" si="26"/>
        <v>0</v>
      </c>
      <c r="S74" s="142" t="str">
        <f t="shared" si="27"/>
        <v/>
      </c>
    </row>
    <row r="75" spans="1:19" x14ac:dyDescent="0.3">
      <c r="A75" s="21" t="s">
        <v>104</v>
      </c>
      <c r="B75" s="42" t="s">
        <v>3</v>
      </c>
      <c r="C75" s="37">
        <v>24</v>
      </c>
      <c r="D75" s="131">
        <v>3990</v>
      </c>
      <c r="E75" s="21">
        <f t="shared" si="21"/>
        <v>24</v>
      </c>
      <c r="F75" s="42">
        <f t="shared" si="22"/>
        <v>3990</v>
      </c>
      <c r="G75" s="37">
        <f t="shared" si="23"/>
        <v>24</v>
      </c>
      <c r="H75" s="7">
        <f t="shared" si="24"/>
        <v>3990</v>
      </c>
      <c r="I75" s="126">
        <f t="shared" si="20"/>
        <v>14</v>
      </c>
      <c r="J75" s="136">
        <f t="shared" si="18"/>
        <v>14</v>
      </c>
      <c r="K75" s="48" t="str">
        <f>IFERROR(IF(VLOOKUP(A75,Vorrunde!$A$4:$AB$100,3,)=0,"",VLOOKUP(A75,Vorrunde!$A$4:$AB$100,3,)),"")</f>
        <v/>
      </c>
      <c r="L75" s="25" t="str">
        <f>IFERROR(IF(VLOOKUP(A75,Vorrunde!$A$4:$AB$100,5,)=0,"",VLOOKUP(A75,Vorrunde!$A$4:$AB$100,5,)),"")</f>
        <v/>
      </c>
      <c r="M75" s="50" t="str">
        <f>IFERROR(IF(VLOOKUP(A75,Vorrunde!$A$4:$AB$100,7,)=0,"",VLOOKUP(A75,Vorrunde!$A$4:$AB$100,7,)),"")</f>
        <v/>
      </c>
      <c r="N75" s="39" t="str">
        <f>IFERROR(IF(VLOOKUP(A75,Vorrunde!$A$4:$AB$100,16,)=0,"",VLOOKUP(A75,Vorrunde!$A$4:$AB$100,16,)),"")</f>
        <v/>
      </c>
      <c r="O75" s="25" t="str">
        <f>IFERROR(IF(VLOOKUP(A75,Vorrunde!$A$4:$AB$100,18,)=0,"",VLOOKUP(A75,Vorrunde!$A$4:$AB$100,18,)),"")</f>
        <v/>
      </c>
      <c r="P75" s="133" t="str">
        <f>IFERROR(IF(VLOOKUP(A75,Vorrunde!$A$4:$AB$100,20,)=0,"",VLOOKUP(A75,Vorrunde!$A$4:$AB$100,20,)),"")</f>
        <v/>
      </c>
      <c r="Q75" s="21">
        <f t="shared" si="25"/>
        <v>0</v>
      </c>
      <c r="R75" s="7">
        <f t="shared" si="26"/>
        <v>0</v>
      </c>
      <c r="S75" s="142" t="str">
        <f t="shared" si="27"/>
        <v/>
      </c>
    </row>
    <row r="76" spans="1:19" x14ac:dyDescent="0.3">
      <c r="A76" s="21" t="s">
        <v>33</v>
      </c>
      <c r="B76" s="42" t="s">
        <v>3</v>
      </c>
      <c r="C76" s="37">
        <v>12</v>
      </c>
      <c r="D76" s="131">
        <v>2176</v>
      </c>
      <c r="E76" s="21">
        <f t="shared" si="21"/>
        <v>15</v>
      </c>
      <c r="F76" s="42">
        <f t="shared" si="22"/>
        <v>2638</v>
      </c>
      <c r="G76" s="37">
        <f t="shared" si="23"/>
        <v>18</v>
      </c>
      <c r="H76" s="7">
        <f t="shared" si="24"/>
        <v>3097</v>
      </c>
      <c r="I76" s="126">
        <f t="shared" si="20"/>
        <v>8</v>
      </c>
      <c r="J76" s="136">
        <f t="shared" si="18"/>
        <v>11</v>
      </c>
      <c r="K76" s="48">
        <f>IFERROR(IF(VLOOKUP(A76,Vorrunde!$A$4:$AB$100,3,)=0,"",VLOOKUP(A76,Vorrunde!$A$4:$AB$100,3,)),"")</f>
        <v>131</v>
      </c>
      <c r="L76" s="25">
        <f>IFERROR(IF(VLOOKUP(A76,Vorrunde!$A$4:$AB$100,5,)=0,"",VLOOKUP(A76,Vorrunde!$A$4:$AB$100,5,)),"")</f>
        <v>143</v>
      </c>
      <c r="M76" s="50">
        <f>IFERROR(IF(VLOOKUP(A76,Vorrunde!$A$4:$AB$100,7,)=0,"",VLOOKUP(A76,Vorrunde!$A$4:$AB$100,7,)),"")</f>
        <v>188</v>
      </c>
      <c r="N76" s="39">
        <f>IFERROR(IF(VLOOKUP(A76,Vorrunde!$A$4:$AB$100,16,)=0,"",VLOOKUP(A76,Vorrunde!$A$4:$AB$100,16,)),"")</f>
        <v>159</v>
      </c>
      <c r="O76" s="25">
        <f>IFERROR(IF(VLOOKUP(A76,Vorrunde!$A$4:$AB$100,18,)=0,"",VLOOKUP(A76,Vorrunde!$A$4:$AB$100,18,)),"")</f>
        <v>117</v>
      </c>
      <c r="P76" s="133">
        <f>IFERROR(IF(VLOOKUP(A76,Vorrunde!$A$4:$AB$100,20,)=0,"",VLOOKUP(A76,Vorrunde!$A$4:$AB$100,20,)),"")</f>
        <v>183</v>
      </c>
      <c r="Q76" s="21">
        <f t="shared" si="25"/>
        <v>6</v>
      </c>
      <c r="R76" s="7">
        <f t="shared" si="26"/>
        <v>921</v>
      </c>
      <c r="S76" s="142">
        <f t="shared" si="27"/>
        <v>153.5</v>
      </c>
    </row>
    <row r="77" spans="1:19" ht="15" thickBot="1" x14ac:dyDescent="0.35">
      <c r="A77" s="43" t="s">
        <v>127</v>
      </c>
      <c r="B77" s="44" t="s">
        <v>3</v>
      </c>
      <c r="C77" s="38"/>
      <c r="D77" s="132"/>
      <c r="E77" s="43">
        <f t="shared" si="21"/>
        <v>0</v>
      </c>
      <c r="F77" s="44">
        <f t="shared" si="22"/>
        <v>0</v>
      </c>
      <c r="G77" s="38">
        <f t="shared" si="23"/>
        <v>0</v>
      </c>
      <c r="H77" s="24">
        <f t="shared" si="24"/>
        <v>0</v>
      </c>
      <c r="I77" s="105"/>
      <c r="J77" s="137" t="str">
        <f t="shared" si="18"/>
        <v/>
      </c>
      <c r="K77" s="155" t="str">
        <f>IFERROR(IF(VLOOKUP(A77,Vorrunde!$A$4:$AB$100,3,)=0,"",VLOOKUP(A77,Vorrunde!$A$4:$AB$100,3,)),"")</f>
        <v/>
      </c>
      <c r="L77" s="156" t="str">
        <f>IFERROR(IF(VLOOKUP(A77,Vorrunde!$A$4:$AB$100,5,)=0,"",VLOOKUP(A77,Vorrunde!$A$4:$AB$100,5,)),"")</f>
        <v/>
      </c>
      <c r="M77" s="157" t="str">
        <f>IFERROR(IF(VLOOKUP(A77,Vorrunde!$A$4:$AB$100,7,)=0,"",VLOOKUP(A77,Vorrunde!$A$4:$AB$100,7,)),"")</f>
        <v/>
      </c>
      <c r="N77" s="158" t="str">
        <f>IFERROR(IF(VLOOKUP(A77,Vorrunde!$A$4:$AB$100,16,)=0,"",VLOOKUP(A77,Vorrunde!$A$4:$AB$100,16,)),"")</f>
        <v/>
      </c>
      <c r="O77" s="156" t="str">
        <f>IFERROR(IF(VLOOKUP(A77,Vorrunde!$A$4:$AB$100,18,)=0,"",VLOOKUP(A77,Vorrunde!$A$4:$AB$100,18,)),"")</f>
        <v/>
      </c>
      <c r="P77" s="159" t="str">
        <f>IFERROR(IF(VLOOKUP(A77,Vorrunde!$A$4:$AB$100,20,)=0,"",VLOOKUP(A77,Vorrunde!$A$4:$AB$100,20,)),"")</f>
        <v/>
      </c>
      <c r="Q77" s="43">
        <f t="shared" si="25"/>
        <v>0</v>
      </c>
      <c r="R77" s="24">
        <f t="shared" si="26"/>
        <v>0</v>
      </c>
      <c r="S77" s="143" t="str">
        <f t="shared" si="27"/>
        <v/>
      </c>
    </row>
    <row r="78" spans="1:19" x14ac:dyDescent="0.3">
      <c r="A78" s="48" t="s">
        <v>16</v>
      </c>
      <c r="B78" s="50" t="s">
        <v>8</v>
      </c>
      <c r="C78" s="111"/>
      <c r="D78" s="133"/>
      <c r="E78" s="48">
        <f t="shared" si="21"/>
        <v>3</v>
      </c>
      <c r="F78" s="50">
        <f t="shared" si="22"/>
        <v>478</v>
      </c>
      <c r="G78" s="39">
        <f t="shared" si="23"/>
        <v>6</v>
      </c>
      <c r="H78" s="25">
        <f t="shared" si="24"/>
        <v>892</v>
      </c>
      <c r="I78" s="148">
        <f>IFERROR(IF(ROUND(((190-(F78/E78)) *0.6),0)&lt;0,0,ROUND(((190-(F78/E78)) *0.6),0)),"")</f>
        <v>18</v>
      </c>
      <c r="J78" s="141">
        <f t="shared" si="18"/>
        <v>25</v>
      </c>
      <c r="K78" s="48">
        <f>IFERROR(IF(VLOOKUP(A78,Vorrunde!$A$4:$AB$100,3,)=0,"",VLOOKUP(A78,Vorrunde!$A$4:$AB$100,3,)),"")</f>
        <v>175</v>
      </c>
      <c r="L78" s="25">
        <f>IFERROR(IF(VLOOKUP(A78,Vorrunde!$A$4:$AB$100,5,)=0,"",VLOOKUP(A78,Vorrunde!$A$4:$AB$100,5,)),"")</f>
        <v>160</v>
      </c>
      <c r="M78" s="50">
        <f>IFERROR(IF(VLOOKUP(A78,Vorrunde!$A$4:$AB$100,7,)=0,"",VLOOKUP(A78,Vorrunde!$A$4:$AB$100,7,)),"")</f>
        <v>143</v>
      </c>
      <c r="N78" s="39">
        <f>IFERROR(IF(VLOOKUP(A78,Vorrunde!$A$4:$AB$100,16,)=0,"",VLOOKUP(A78,Vorrunde!$A$4:$AB$100,16,)),"")</f>
        <v>130</v>
      </c>
      <c r="O78" s="25">
        <f>IFERROR(IF(VLOOKUP(A78,Vorrunde!$A$4:$AB$100,18,)=0,"",VLOOKUP(A78,Vorrunde!$A$4:$AB$100,18,)),"")</f>
        <v>149</v>
      </c>
      <c r="P78" s="133">
        <f>IFERROR(IF(VLOOKUP(A78,Vorrunde!$A$4:$AB$100,20,)=0,"",VLOOKUP(A78,Vorrunde!$A$4:$AB$100,20,)),"")</f>
        <v>135</v>
      </c>
      <c r="Q78" s="48">
        <f t="shared" si="25"/>
        <v>6</v>
      </c>
      <c r="R78" s="25">
        <f t="shared" si="26"/>
        <v>892</v>
      </c>
      <c r="S78" s="144">
        <f t="shared" si="27"/>
        <v>148.66666666666666</v>
      </c>
    </row>
    <row r="79" spans="1:19" x14ac:dyDescent="0.3">
      <c r="A79" s="21" t="s">
        <v>17</v>
      </c>
      <c r="B79" s="42" t="s">
        <v>8</v>
      </c>
      <c r="C79" s="109"/>
      <c r="D79" s="131"/>
      <c r="E79" s="21">
        <f t="shared" si="21"/>
        <v>0</v>
      </c>
      <c r="F79" s="42">
        <f t="shared" si="22"/>
        <v>0</v>
      </c>
      <c r="G79" s="37">
        <f t="shared" si="23"/>
        <v>0</v>
      </c>
      <c r="H79" s="7">
        <f t="shared" si="24"/>
        <v>0</v>
      </c>
      <c r="I79" s="126" t="str">
        <f>IFERROR(IF(ROUND(((190-(F79/E79)) *0.6),0)&lt;0,0,ROUND(((190-(F79/E79)) *0.6),0)),"")</f>
        <v/>
      </c>
      <c r="J79" s="136" t="str">
        <f t="shared" si="18"/>
        <v/>
      </c>
      <c r="K79" s="48" t="str">
        <f>IFERROR(IF(VLOOKUP(A79,Vorrunde!$A$4:$AB$100,3,)=0,"",VLOOKUP(A79,Vorrunde!$A$4:$AB$100,3,)),"")</f>
        <v/>
      </c>
      <c r="L79" s="25" t="str">
        <f>IFERROR(IF(VLOOKUP(A79,Vorrunde!$A$4:$AB$100,5,)=0,"",VLOOKUP(A79,Vorrunde!$A$4:$AB$100,5,)),"")</f>
        <v/>
      </c>
      <c r="M79" s="50" t="str">
        <f>IFERROR(IF(VLOOKUP(A79,Vorrunde!$A$4:$AB$100,7,)=0,"",VLOOKUP(A79,Vorrunde!$A$4:$AB$100,7,)),"")</f>
        <v/>
      </c>
      <c r="N79" s="39" t="str">
        <f>IFERROR(IF(VLOOKUP(A79,Vorrunde!$A$4:$AB$100,16,)=0,"",VLOOKUP(A79,Vorrunde!$A$4:$AB$100,16,)),"")</f>
        <v/>
      </c>
      <c r="O79" s="25" t="str">
        <f>IFERROR(IF(VLOOKUP(A79,Vorrunde!$A$4:$AB$100,18,)=0,"",VLOOKUP(A79,Vorrunde!$A$4:$AB$100,18,)),"")</f>
        <v/>
      </c>
      <c r="P79" s="133" t="str">
        <f>IFERROR(IF(VLOOKUP(A79,Vorrunde!$A$4:$AB$100,20,)=0,"",VLOOKUP(A79,Vorrunde!$A$4:$AB$100,20,)),"")</f>
        <v/>
      </c>
      <c r="Q79" s="21">
        <f t="shared" si="25"/>
        <v>0</v>
      </c>
      <c r="R79" s="7">
        <f t="shared" si="26"/>
        <v>0</v>
      </c>
      <c r="S79" s="142" t="str">
        <f t="shared" si="27"/>
        <v/>
      </c>
    </row>
    <row r="80" spans="1:19" x14ac:dyDescent="0.3">
      <c r="A80" s="21" t="s">
        <v>136</v>
      </c>
      <c r="B80" s="42" t="s">
        <v>8</v>
      </c>
      <c r="C80" s="109"/>
      <c r="D80" s="131"/>
      <c r="E80" s="21">
        <f t="shared" si="21"/>
        <v>3</v>
      </c>
      <c r="F80" s="42">
        <f t="shared" si="22"/>
        <v>375</v>
      </c>
      <c r="G80" s="37">
        <f t="shared" si="23"/>
        <v>3</v>
      </c>
      <c r="H80" s="7">
        <f t="shared" si="24"/>
        <v>375</v>
      </c>
      <c r="I80" s="126">
        <v>17</v>
      </c>
      <c r="J80" s="136">
        <v>17</v>
      </c>
      <c r="K80" s="48">
        <f>IFERROR(IF(VLOOKUP(A80,Vorrunde!$A$4:$AB$100,3,)=0,"",VLOOKUP(A80,Vorrunde!$A$4:$AB$100,3,)),"")</f>
        <v>125</v>
      </c>
      <c r="L80" s="25">
        <f>IFERROR(IF(VLOOKUP(A80,Vorrunde!$A$4:$AB$100,5,)=0,"",VLOOKUP(A80,Vorrunde!$A$4:$AB$100,5,)),"")</f>
        <v>125</v>
      </c>
      <c r="M80" s="50">
        <f>IFERROR(IF(VLOOKUP(A80,Vorrunde!$A$4:$AB$100,7,)=0,"",VLOOKUP(A80,Vorrunde!$A$4:$AB$100,7,)),"")</f>
        <v>125</v>
      </c>
      <c r="N80" s="39" t="str">
        <f>IFERROR(IF(VLOOKUP(A80,Vorrunde!$A$4:$AB$100,16,)=0,"",VLOOKUP(A80,Vorrunde!$A$4:$AB$100,16,)),"")</f>
        <v/>
      </c>
      <c r="O80" s="25" t="str">
        <f>IFERROR(IF(VLOOKUP(A80,Vorrunde!$A$4:$AB$100,18,)=0,"",VLOOKUP(A80,Vorrunde!$A$4:$AB$100,18,)),"")</f>
        <v/>
      </c>
      <c r="P80" s="133" t="str">
        <f>IFERROR(IF(VLOOKUP(A80,Vorrunde!$A$4:$AB$100,20,)=0,"",VLOOKUP(A80,Vorrunde!$A$4:$AB$100,20,)),"")</f>
        <v/>
      </c>
      <c r="Q80" s="21">
        <f t="shared" si="25"/>
        <v>3</v>
      </c>
      <c r="R80" s="7">
        <f t="shared" si="26"/>
        <v>375</v>
      </c>
      <c r="S80" s="142">
        <f t="shared" si="27"/>
        <v>125</v>
      </c>
    </row>
    <row r="81" spans="1:19" x14ac:dyDescent="0.3">
      <c r="A81" s="21" t="s">
        <v>15</v>
      </c>
      <c r="B81" s="42" t="s">
        <v>8</v>
      </c>
      <c r="C81" s="37">
        <v>36</v>
      </c>
      <c r="D81" s="131">
        <v>5873</v>
      </c>
      <c r="E81" s="21">
        <f t="shared" si="21"/>
        <v>39</v>
      </c>
      <c r="F81" s="42">
        <f t="shared" si="22"/>
        <v>6332</v>
      </c>
      <c r="G81" s="37">
        <f t="shared" si="23"/>
        <v>42</v>
      </c>
      <c r="H81" s="7">
        <f t="shared" si="24"/>
        <v>6764</v>
      </c>
      <c r="I81" s="126">
        <f>IFERROR(IF(ROUND(((190-(F81/E81)) *0.6),0)&lt;0,0,ROUND(((190-(F81/E81)) *0.6),0)),"")</f>
        <v>17</v>
      </c>
      <c r="J81" s="136">
        <f>IFERROR(IF(ROUND(((190-(H81/G81)) *0.6),0)&lt;0,0,ROUND(((190-(H81/G81)) *0.6),0)),"")</f>
        <v>17</v>
      </c>
      <c r="K81" s="48">
        <f>IFERROR(IF(VLOOKUP(A81,Vorrunde!$A$4:$AB$100,3,)=0,"",VLOOKUP(A81,Vorrunde!$A$4:$AB$100,3,)),"")</f>
        <v>158</v>
      </c>
      <c r="L81" s="25">
        <f>IFERROR(IF(VLOOKUP(A81,Vorrunde!$A$4:$AB$100,5,)=0,"",VLOOKUP(A81,Vorrunde!$A$4:$AB$100,5,)),"")</f>
        <v>151</v>
      </c>
      <c r="M81" s="50">
        <f>IFERROR(IF(VLOOKUP(A81,Vorrunde!$A$4:$AB$100,7,)=0,"",VLOOKUP(A81,Vorrunde!$A$4:$AB$100,7,)),"")</f>
        <v>150</v>
      </c>
      <c r="N81" s="39">
        <f>IFERROR(IF(VLOOKUP(A81,Vorrunde!$A$4:$AB$100,16,)=0,"",VLOOKUP(A81,Vorrunde!$A$4:$AB$100,16,)),"")</f>
        <v>147</v>
      </c>
      <c r="O81" s="25">
        <f>IFERROR(IF(VLOOKUP(A81,Vorrunde!$A$4:$AB$100,18,)=0,"",VLOOKUP(A81,Vorrunde!$A$4:$AB$100,18,)),"")</f>
        <v>128</v>
      </c>
      <c r="P81" s="133">
        <f>IFERROR(IF(VLOOKUP(A81,Vorrunde!$A$4:$AB$100,20,)=0,"",VLOOKUP(A81,Vorrunde!$A$4:$AB$100,20,)),"")</f>
        <v>157</v>
      </c>
      <c r="Q81" s="21">
        <f t="shared" si="25"/>
        <v>6</v>
      </c>
      <c r="R81" s="7">
        <f t="shared" si="26"/>
        <v>891</v>
      </c>
      <c r="S81" s="142">
        <f t="shared" si="27"/>
        <v>148.5</v>
      </c>
    </row>
    <row r="82" spans="1:19" x14ac:dyDescent="0.3">
      <c r="A82" s="21" t="s">
        <v>14</v>
      </c>
      <c r="B82" s="42" t="s">
        <v>8</v>
      </c>
      <c r="C82" s="37">
        <v>22</v>
      </c>
      <c r="D82" s="131">
        <v>3536</v>
      </c>
      <c r="E82" s="21">
        <f t="shared" si="21"/>
        <v>25</v>
      </c>
      <c r="F82" s="42">
        <f t="shared" si="22"/>
        <v>4031</v>
      </c>
      <c r="G82" s="37">
        <f t="shared" si="23"/>
        <v>28</v>
      </c>
      <c r="H82" s="7">
        <f t="shared" si="24"/>
        <v>4487</v>
      </c>
      <c r="I82" s="126">
        <f>IFERROR(IF(ROUND(((190-(F82/E82)) *0.6),0)&lt;0,0,ROUND(((190-(F82/E82)) *0.6),0)),"")</f>
        <v>17</v>
      </c>
      <c r="J82" s="136">
        <f>IFERROR(IF(ROUND(((190-(H82/G82)) *0.6),0)&lt;0,0,ROUND(((190-(H82/G82)) *0.6),0)),"")</f>
        <v>18</v>
      </c>
      <c r="K82" s="48">
        <f>IFERROR(IF(VLOOKUP(A82,Vorrunde!$A$4:$AB$100,3,)=0,"",VLOOKUP(A82,Vorrunde!$A$4:$AB$100,3,)),"")</f>
        <v>153</v>
      </c>
      <c r="L82" s="25">
        <f>IFERROR(IF(VLOOKUP(A82,Vorrunde!$A$4:$AB$100,5,)=0,"",VLOOKUP(A82,Vorrunde!$A$4:$AB$100,5,)),"")</f>
        <v>192</v>
      </c>
      <c r="M82" s="50">
        <f>IFERROR(IF(VLOOKUP(A82,Vorrunde!$A$4:$AB$100,7,)=0,"",VLOOKUP(A82,Vorrunde!$A$4:$AB$100,7,)),"")</f>
        <v>150</v>
      </c>
      <c r="N82" s="39">
        <f>IFERROR(IF(VLOOKUP(A82,Vorrunde!$A$4:$AB$100,16,)=0,"",VLOOKUP(A82,Vorrunde!$A$4:$AB$100,16,)),"")</f>
        <v>168</v>
      </c>
      <c r="O82" s="25">
        <f>IFERROR(IF(VLOOKUP(A82,Vorrunde!$A$4:$AB$100,18,)=0,"",VLOOKUP(A82,Vorrunde!$A$4:$AB$100,18,)),"")</f>
        <v>139</v>
      </c>
      <c r="P82" s="133">
        <f>IFERROR(IF(VLOOKUP(A82,Vorrunde!$A$4:$AB$100,20,)=0,"",VLOOKUP(A82,Vorrunde!$A$4:$AB$100,20,)),"")</f>
        <v>149</v>
      </c>
      <c r="Q82" s="21">
        <f t="shared" si="25"/>
        <v>6</v>
      </c>
      <c r="R82" s="7">
        <f t="shared" si="26"/>
        <v>951</v>
      </c>
      <c r="S82" s="142">
        <f t="shared" si="27"/>
        <v>158.5</v>
      </c>
    </row>
    <row r="83" spans="1:19" ht="15" thickBot="1" x14ac:dyDescent="0.35">
      <c r="A83" s="22" t="s">
        <v>128</v>
      </c>
      <c r="B83" s="108" t="s">
        <v>8</v>
      </c>
      <c r="C83" s="36"/>
      <c r="D83" s="134"/>
      <c r="E83" s="22">
        <f t="shared" si="21"/>
        <v>3</v>
      </c>
      <c r="F83" s="108">
        <f t="shared" si="22"/>
        <v>375</v>
      </c>
      <c r="G83" s="36">
        <f t="shared" si="23"/>
        <v>6</v>
      </c>
      <c r="H83" s="23">
        <f t="shared" si="24"/>
        <v>750</v>
      </c>
      <c r="I83" s="145">
        <v>17</v>
      </c>
      <c r="J83" s="146">
        <v>17</v>
      </c>
      <c r="K83" s="150">
        <f>IFERROR(IF(VLOOKUP(A83,Vorrunde!$A$4:$AB$100,3,)=0,"",VLOOKUP(A83,Vorrunde!$A$4:$AB$100,3,)),"")</f>
        <v>125</v>
      </c>
      <c r="L83" s="151">
        <f>IFERROR(IF(VLOOKUP(A83,Vorrunde!$A$4:$AB$100,5,)=0,"",VLOOKUP(A83,Vorrunde!$A$4:$AB$100,5,)),"")</f>
        <v>125</v>
      </c>
      <c r="M83" s="152">
        <f>IFERROR(IF(VLOOKUP(A83,Vorrunde!$A$4:$AB$100,7,)=0,"",VLOOKUP(A83,Vorrunde!$A$4:$AB$100,7,)),"")</f>
        <v>125</v>
      </c>
      <c r="N83" s="153">
        <f>IFERROR(IF(VLOOKUP(A83,Vorrunde!$A$4:$AB$100,16,)=0,"",VLOOKUP(A83,Vorrunde!$A$4:$AB$100,16,)),"")</f>
        <v>125</v>
      </c>
      <c r="O83" s="151">
        <f>IFERROR(IF(VLOOKUP(A83,Vorrunde!$A$4:$AB$100,18,)=0,"",VLOOKUP(A83,Vorrunde!$A$4:$AB$100,18,)),"")</f>
        <v>125</v>
      </c>
      <c r="P83" s="154">
        <f>IFERROR(IF(VLOOKUP(A83,Vorrunde!$A$4:$AB$100,20,)=0,"",VLOOKUP(A83,Vorrunde!$A$4:$AB$100,20,)),"")</f>
        <v>125</v>
      </c>
      <c r="Q83" s="22">
        <f t="shared" si="25"/>
        <v>6</v>
      </c>
      <c r="R83" s="23">
        <f t="shared" si="26"/>
        <v>750</v>
      </c>
      <c r="S83" s="147">
        <f t="shared" si="27"/>
        <v>125</v>
      </c>
    </row>
    <row r="84" spans="1:19" x14ac:dyDescent="0.3">
      <c r="A84" s="45" t="s">
        <v>37</v>
      </c>
      <c r="B84" s="107" t="s">
        <v>38</v>
      </c>
      <c r="C84" s="40">
        <v>12</v>
      </c>
      <c r="D84" s="130">
        <v>1904</v>
      </c>
      <c r="E84" s="45">
        <f t="shared" si="21"/>
        <v>15</v>
      </c>
      <c r="F84" s="107">
        <f t="shared" si="22"/>
        <v>2342</v>
      </c>
      <c r="G84" s="40">
        <f t="shared" si="23"/>
        <v>18</v>
      </c>
      <c r="H84" s="26">
        <f t="shared" si="24"/>
        <v>2723</v>
      </c>
      <c r="I84" s="104">
        <f t="shared" ref="I84:I89" si="28">IFERROR(IF(ROUND(((190-(F84/E84)) *0.6),0)&lt;0,0,ROUND(((190-(F84/E84)) *0.6),0)),"")</f>
        <v>20</v>
      </c>
      <c r="J84" s="135">
        <f t="shared" ref="J84:J90" si="29">IFERROR(IF(ROUND(((190-(H84/G84)) *0.6),0)&lt;0,0,ROUND(((190-(H84/G84)) *0.6),0)),"")</f>
        <v>23</v>
      </c>
      <c r="K84" s="45">
        <f>IFERROR(IF(VLOOKUP(A84,Vorrunde!$A$4:$AB$100,3,)=0,"",VLOOKUP(A84,Vorrunde!$A$4:$AB$100,3,)),"")</f>
        <v>146</v>
      </c>
      <c r="L84" s="26">
        <f>IFERROR(IF(VLOOKUP(A84,Vorrunde!$A$4:$AB$100,5,)=0,"",VLOOKUP(A84,Vorrunde!$A$4:$AB$100,5,)),"")</f>
        <v>145</v>
      </c>
      <c r="M84" s="107">
        <f>IFERROR(IF(VLOOKUP(A84,Vorrunde!$A$4:$AB$100,7,)=0,"",VLOOKUP(A84,Vorrunde!$A$4:$AB$100,7,)),"")</f>
        <v>147</v>
      </c>
      <c r="N84" s="40">
        <f>IFERROR(IF(VLOOKUP(A84,Vorrunde!$A$4:$AB$100,16,)=0,"",VLOOKUP(A84,Vorrunde!$A$4:$AB$100,16,)),"")</f>
        <v>132</v>
      </c>
      <c r="O84" s="26">
        <f>IFERROR(IF(VLOOKUP(A84,Vorrunde!$A$4:$AB$100,18,)=0,"",VLOOKUP(A84,Vorrunde!$A$4:$AB$100,18,)),"")</f>
        <v>127</v>
      </c>
      <c r="P84" s="130">
        <f>IFERROR(IF(VLOOKUP(A84,Vorrunde!$A$4:$AB$100,20,)=0,"",VLOOKUP(A84,Vorrunde!$A$4:$AB$100,20,)),"")</f>
        <v>122</v>
      </c>
      <c r="Q84" s="45">
        <f t="shared" si="25"/>
        <v>6</v>
      </c>
      <c r="R84" s="26">
        <f t="shared" si="26"/>
        <v>819</v>
      </c>
      <c r="S84" s="149">
        <f t="shared" si="27"/>
        <v>136.5</v>
      </c>
    </row>
    <row r="85" spans="1:19" x14ac:dyDescent="0.3">
      <c r="A85" s="21" t="s">
        <v>39</v>
      </c>
      <c r="B85" s="42" t="s">
        <v>38</v>
      </c>
      <c r="C85" s="37">
        <v>12</v>
      </c>
      <c r="D85" s="131">
        <v>2126</v>
      </c>
      <c r="E85" s="21">
        <f t="shared" si="21"/>
        <v>15</v>
      </c>
      <c r="F85" s="42">
        <f t="shared" si="22"/>
        <v>2803</v>
      </c>
      <c r="G85" s="37">
        <f t="shared" si="23"/>
        <v>18</v>
      </c>
      <c r="H85" s="7">
        <f t="shared" si="24"/>
        <v>3281</v>
      </c>
      <c r="I85" s="126">
        <f t="shared" si="28"/>
        <v>2</v>
      </c>
      <c r="J85" s="136">
        <f t="shared" si="29"/>
        <v>5</v>
      </c>
      <c r="K85" s="48">
        <f>IFERROR(IF(VLOOKUP(A85,Vorrunde!$A$4:$AB$100,3,)=0,"",VLOOKUP(A85,Vorrunde!$A$4:$AB$100,3,)),"")</f>
        <v>198</v>
      </c>
      <c r="L85" s="25">
        <f>IFERROR(IF(VLOOKUP(A85,Vorrunde!$A$4:$AB$100,5,)=0,"",VLOOKUP(A85,Vorrunde!$A$4:$AB$100,5,)),"")</f>
        <v>288</v>
      </c>
      <c r="M85" s="50">
        <f>IFERROR(IF(VLOOKUP(A85,Vorrunde!$A$4:$AB$100,7,)=0,"",VLOOKUP(A85,Vorrunde!$A$4:$AB$100,7,)),"")</f>
        <v>191</v>
      </c>
      <c r="N85" s="39">
        <f>IFERROR(IF(VLOOKUP(A85,Vorrunde!$A$4:$AB$100,16,)=0,"",VLOOKUP(A85,Vorrunde!$A$4:$AB$100,16,)),"")</f>
        <v>148</v>
      </c>
      <c r="O85" s="25">
        <f>IFERROR(IF(VLOOKUP(A85,Vorrunde!$A$4:$AB$100,18,)=0,"",VLOOKUP(A85,Vorrunde!$A$4:$AB$100,18,)),"")</f>
        <v>158</v>
      </c>
      <c r="P85" s="133">
        <f>IFERROR(IF(VLOOKUP(A85,Vorrunde!$A$4:$AB$100,20,)=0,"",VLOOKUP(A85,Vorrunde!$A$4:$AB$100,20,)),"")</f>
        <v>172</v>
      </c>
      <c r="Q85" s="21">
        <f t="shared" si="25"/>
        <v>6</v>
      </c>
      <c r="R85" s="7">
        <f t="shared" si="26"/>
        <v>1155</v>
      </c>
      <c r="S85" s="142">
        <f t="shared" si="27"/>
        <v>192.5</v>
      </c>
    </row>
    <row r="86" spans="1:19" x14ac:dyDescent="0.3">
      <c r="A86" s="21" t="s">
        <v>102</v>
      </c>
      <c r="B86" s="42" t="s">
        <v>38</v>
      </c>
      <c r="C86" s="109"/>
      <c r="D86" s="131"/>
      <c r="E86" s="21">
        <f t="shared" si="21"/>
        <v>0</v>
      </c>
      <c r="F86" s="42">
        <f t="shared" si="22"/>
        <v>0</v>
      </c>
      <c r="G86" s="37">
        <f t="shared" si="23"/>
        <v>0</v>
      </c>
      <c r="H86" s="7">
        <f t="shared" si="24"/>
        <v>0</v>
      </c>
      <c r="I86" s="126" t="str">
        <f t="shared" si="28"/>
        <v/>
      </c>
      <c r="J86" s="136" t="str">
        <f t="shared" si="29"/>
        <v/>
      </c>
      <c r="K86" s="48" t="str">
        <f>IFERROR(IF(VLOOKUP(A86,Vorrunde!$A$4:$AB$100,3,)=0,"",VLOOKUP(A86,Vorrunde!$A$4:$AB$100,3,)),"")</f>
        <v/>
      </c>
      <c r="L86" s="25" t="str">
        <f>IFERROR(IF(VLOOKUP(A86,Vorrunde!$A$4:$AB$100,5,)=0,"",VLOOKUP(A86,Vorrunde!$A$4:$AB$100,5,)),"")</f>
        <v/>
      </c>
      <c r="M86" s="50" t="str">
        <f>IFERROR(IF(VLOOKUP(A86,Vorrunde!$A$4:$AB$100,7,)=0,"",VLOOKUP(A86,Vorrunde!$A$4:$AB$100,7,)),"")</f>
        <v/>
      </c>
      <c r="N86" s="39" t="str">
        <f>IFERROR(IF(VLOOKUP(A86,Vorrunde!$A$4:$AB$100,16,)=0,"",VLOOKUP(A86,Vorrunde!$A$4:$AB$100,16,)),"")</f>
        <v/>
      </c>
      <c r="O86" s="25" t="str">
        <f>IFERROR(IF(VLOOKUP(A86,Vorrunde!$A$4:$AB$100,18,)=0,"",VLOOKUP(A86,Vorrunde!$A$4:$AB$100,18,)),"")</f>
        <v/>
      </c>
      <c r="P86" s="133" t="str">
        <f>IFERROR(IF(VLOOKUP(A86,Vorrunde!$A$4:$AB$100,20,)=0,"",VLOOKUP(A86,Vorrunde!$A$4:$AB$100,20,)),"")</f>
        <v/>
      </c>
      <c r="Q86" s="21">
        <f t="shared" si="25"/>
        <v>0</v>
      </c>
      <c r="R86" s="7">
        <f t="shared" si="26"/>
        <v>0</v>
      </c>
      <c r="S86" s="142" t="str">
        <f t="shared" si="27"/>
        <v/>
      </c>
    </row>
    <row r="87" spans="1:19" x14ac:dyDescent="0.3">
      <c r="A87" s="21" t="s">
        <v>40</v>
      </c>
      <c r="B87" s="42" t="s">
        <v>38</v>
      </c>
      <c r="C87" s="37">
        <v>48</v>
      </c>
      <c r="D87" s="131">
        <v>7737</v>
      </c>
      <c r="E87" s="21">
        <f t="shared" si="21"/>
        <v>51</v>
      </c>
      <c r="F87" s="42">
        <f t="shared" si="22"/>
        <v>8302</v>
      </c>
      <c r="G87" s="37">
        <f t="shared" si="23"/>
        <v>54</v>
      </c>
      <c r="H87" s="7">
        <f t="shared" si="24"/>
        <v>8785</v>
      </c>
      <c r="I87" s="126">
        <f t="shared" si="28"/>
        <v>16</v>
      </c>
      <c r="J87" s="136">
        <f t="shared" si="29"/>
        <v>16</v>
      </c>
      <c r="K87" s="48">
        <f>IFERROR(IF(VLOOKUP(A87,Vorrunde!$A$4:$AB$100,3,)=0,"",VLOOKUP(A87,Vorrunde!$A$4:$AB$100,3,)),"")</f>
        <v>156</v>
      </c>
      <c r="L87" s="25">
        <f>IFERROR(IF(VLOOKUP(A87,Vorrunde!$A$4:$AB$100,5,)=0,"",VLOOKUP(A87,Vorrunde!$A$4:$AB$100,5,)),"")</f>
        <v>231</v>
      </c>
      <c r="M87" s="50">
        <f>IFERROR(IF(VLOOKUP(A87,Vorrunde!$A$4:$AB$100,7,)=0,"",VLOOKUP(A87,Vorrunde!$A$4:$AB$100,7,)),"")</f>
        <v>178</v>
      </c>
      <c r="N87" s="39">
        <f>IFERROR(IF(VLOOKUP(A87,Vorrunde!$A$4:$AB$100,16,)=0,"",VLOOKUP(A87,Vorrunde!$A$4:$AB$100,16,)),"")</f>
        <v>130</v>
      </c>
      <c r="O87" s="25">
        <f>IFERROR(IF(VLOOKUP(A87,Vorrunde!$A$4:$AB$100,18,)=0,"",VLOOKUP(A87,Vorrunde!$A$4:$AB$100,18,)),"")</f>
        <v>171</v>
      </c>
      <c r="P87" s="133">
        <f>IFERROR(IF(VLOOKUP(A87,Vorrunde!$A$4:$AB$100,20,)=0,"",VLOOKUP(A87,Vorrunde!$A$4:$AB$100,20,)),"")</f>
        <v>182</v>
      </c>
      <c r="Q87" s="21">
        <f t="shared" si="25"/>
        <v>6</v>
      </c>
      <c r="R87" s="7">
        <f t="shared" si="26"/>
        <v>1048</v>
      </c>
      <c r="S87" s="142">
        <f t="shared" si="27"/>
        <v>174.66666666666666</v>
      </c>
    </row>
    <row r="88" spans="1:19" x14ac:dyDescent="0.3">
      <c r="A88" s="21" t="s">
        <v>42</v>
      </c>
      <c r="B88" s="42" t="s">
        <v>38</v>
      </c>
      <c r="C88" s="37">
        <v>34</v>
      </c>
      <c r="D88" s="131">
        <v>5644</v>
      </c>
      <c r="E88" s="21">
        <f t="shared" si="21"/>
        <v>37</v>
      </c>
      <c r="F88" s="42">
        <f t="shared" si="22"/>
        <v>6156</v>
      </c>
      <c r="G88" s="37">
        <f t="shared" si="23"/>
        <v>40</v>
      </c>
      <c r="H88" s="7">
        <f t="shared" si="24"/>
        <v>6673</v>
      </c>
      <c r="I88" s="126">
        <f t="shared" si="28"/>
        <v>14</v>
      </c>
      <c r="J88" s="136">
        <f t="shared" si="29"/>
        <v>14</v>
      </c>
      <c r="K88" s="48">
        <f>IFERROR(IF(VLOOKUP(A88,Vorrunde!$A$4:$AB$100,3,)=0,"",VLOOKUP(A88,Vorrunde!$A$4:$AB$100,3,)),"")</f>
        <v>157</v>
      </c>
      <c r="L88" s="25">
        <f>IFERROR(IF(VLOOKUP(A88,Vorrunde!$A$4:$AB$100,5,)=0,"",VLOOKUP(A88,Vorrunde!$A$4:$AB$100,5,)),"")</f>
        <v>158</v>
      </c>
      <c r="M88" s="50">
        <f>IFERROR(IF(VLOOKUP(A88,Vorrunde!$A$4:$AB$100,7,)=0,"",VLOOKUP(A88,Vorrunde!$A$4:$AB$100,7,)),"")</f>
        <v>197</v>
      </c>
      <c r="N88" s="39">
        <f>IFERROR(IF(VLOOKUP(A88,Vorrunde!$A$4:$AB$100,16,)=0,"",VLOOKUP(A88,Vorrunde!$A$4:$AB$100,16,)),"")</f>
        <v>158</v>
      </c>
      <c r="O88" s="25">
        <f>IFERROR(IF(VLOOKUP(A88,Vorrunde!$A$4:$AB$100,18,)=0,"",VLOOKUP(A88,Vorrunde!$A$4:$AB$100,18,)),"")</f>
        <v>172</v>
      </c>
      <c r="P88" s="133">
        <f>IFERROR(IF(VLOOKUP(A88,Vorrunde!$A$4:$AB$100,20,)=0,"",VLOOKUP(A88,Vorrunde!$A$4:$AB$100,20,)),"")</f>
        <v>187</v>
      </c>
      <c r="Q88" s="21">
        <f t="shared" si="25"/>
        <v>6</v>
      </c>
      <c r="R88" s="7">
        <f t="shared" si="26"/>
        <v>1029</v>
      </c>
      <c r="S88" s="142">
        <f t="shared" si="27"/>
        <v>171.5</v>
      </c>
    </row>
    <row r="89" spans="1:19" x14ac:dyDescent="0.3">
      <c r="A89" s="21" t="s">
        <v>41</v>
      </c>
      <c r="B89" s="42" t="s">
        <v>38</v>
      </c>
      <c r="C89" s="37">
        <v>42</v>
      </c>
      <c r="D89" s="131">
        <v>6814</v>
      </c>
      <c r="E89" s="21">
        <f t="shared" si="21"/>
        <v>45</v>
      </c>
      <c r="F89" s="42">
        <f t="shared" si="22"/>
        <v>7231</v>
      </c>
      <c r="G89" s="37">
        <f t="shared" si="23"/>
        <v>48</v>
      </c>
      <c r="H89" s="7">
        <f t="shared" si="24"/>
        <v>7652</v>
      </c>
      <c r="I89" s="126">
        <f t="shared" si="28"/>
        <v>18</v>
      </c>
      <c r="J89" s="136">
        <f t="shared" si="29"/>
        <v>18</v>
      </c>
      <c r="K89" s="48">
        <f>IFERROR(IF(VLOOKUP(A89,Vorrunde!$A$4:$AB$100,3,)=0,"",VLOOKUP(A89,Vorrunde!$A$4:$AB$100,3,)),"")</f>
        <v>148</v>
      </c>
      <c r="L89" s="25">
        <f>IFERROR(IF(VLOOKUP(A89,Vorrunde!$A$4:$AB$100,5,)=0,"",VLOOKUP(A89,Vorrunde!$A$4:$AB$100,5,)),"")</f>
        <v>118</v>
      </c>
      <c r="M89" s="50">
        <f>IFERROR(IF(VLOOKUP(A89,Vorrunde!$A$4:$AB$100,7,)=0,"",VLOOKUP(A89,Vorrunde!$A$4:$AB$100,7,)),"")</f>
        <v>151</v>
      </c>
      <c r="N89" s="39">
        <f>IFERROR(IF(VLOOKUP(A89,Vorrunde!$A$4:$AB$100,16,)=0,"",VLOOKUP(A89,Vorrunde!$A$4:$AB$100,16,)),"")</f>
        <v>122</v>
      </c>
      <c r="O89" s="25">
        <f>IFERROR(IF(VLOOKUP(A89,Vorrunde!$A$4:$AB$100,18,)=0,"",VLOOKUP(A89,Vorrunde!$A$4:$AB$100,18,)),"")</f>
        <v>141</v>
      </c>
      <c r="P89" s="133">
        <f>IFERROR(IF(VLOOKUP(A89,Vorrunde!$A$4:$AB$100,20,)=0,"",VLOOKUP(A89,Vorrunde!$A$4:$AB$100,20,)),"")</f>
        <v>158</v>
      </c>
      <c r="Q89" s="21">
        <f t="shared" si="25"/>
        <v>6</v>
      </c>
      <c r="R89" s="7">
        <f t="shared" si="26"/>
        <v>838</v>
      </c>
      <c r="S89" s="142">
        <f t="shared" si="27"/>
        <v>139.66666666666666</v>
      </c>
    </row>
    <row r="90" spans="1:19" ht="15" thickBot="1" x14ac:dyDescent="0.35">
      <c r="A90" s="43" t="s">
        <v>129</v>
      </c>
      <c r="B90" s="44" t="s">
        <v>38</v>
      </c>
      <c r="C90" s="110"/>
      <c r="D90" s="132"/>
      <c r="E90" s="43">
        <f t="shared" si="21"/>
        <v>0</v>
      </c>
      <c r="F90" s="44">
        <f t="shared" si="22"/>
        <v>0</v>
      </c>
      <c r="G90" s="38">
        <f t="shared" si="23"/>
        <v>0</v>
      </c>
      <c r="H90" s="24">
        <f t="shared" si="24"/>
        <v>0</v>
      </c>
      <c r="I90" s="105"/>
      <c r="J90" s="137" t="str">
        <f t="shared" si="29"/>
        <v/>
      </c>
      <c r="K90" s="155" t="str">
        <f>IFERROR(IF(VLOOKUP(A90,Vorrunde!$A$4:$AB$100,3,)=0,"",VLOOKUP(A90,Vorrunde!$A$4:$AB$100,3,)),"")</f>
        <v/>
      </c>
      <c r="L90" s="156" t="str">
        <f>IFERROR(IF(VLOOKUP(A90,Vorrunde!$A$4:$AB$100,5,)=0,"",VLOOKUP(A90,Vorrunde!$A$4:$AB$100,5,)),"")</f>
        <v/>
      </c>
      <c r="M90" s="157" t="str">
        <f>IFERROR(IF(VLOOKUP(A90,Vorrunde!$A$4:$AB$100,7,)=0,"",VLOOKUP(A90,Vorrunde!$A$4:$AB$100,7,)),"")</f>
        <v/>
      </c>
      <c r="N90" s="158" t="str">
        <f>IFERROR(IF(VLOOKUP(A90,Vorrunde!$A$4:$AB$100,16,)=0,"",VLOOKUP(A90,Vorrunde!$A$4:$AB$100,16,)),"")</f>
        <v/>
      </c>
      <c r="O90" s="156" t="str">
        <f>IFERROR(IF(VLOOKUP(A90,Vorrunde!$A$4:$AB$100,18,)=0,"",VLOOKUP(A90,Vorrunde!$A$4:$AB$100,18,)),"")</f>
        <v/>
      </c>
      <c r="P90" s="159" t="str">
        <f>IFERROR(IF(VLOOKUP(A90,Vorrunde!$A$4:$AB$100,20,)=0,"",VLOOKUP(A90,Vorrunde!$A$4:$AB$100,20,)),"")</f>
        <v/>
      </c>
      <c r="Q90" s="43">
        <f t="shared" si="25"/>
        <v>0</v>
      </c>
      <c r="R90" s="24">
        <f t="shared" si="26"/>
        <v>0</v>
      </c>
      <c r="S90" s="143" t="str">
        <f t="shared" si="27"/>
        <v/>
      </c>
    </row>
  </sheetData>
  <sortState ref="A6:M76">
    <sortCondition ref="B6:B76"/>
    <sortCondition ref="A6:A76"/>
  </sortState>
  <mergeCells count="7">
    <mergeCell ref="Q3:S3"/>
    <mergeCell ref="Q4:S4"/>
    <mergeCell ref="C4:D4"/>
    <mergeCell ref="K3:M3"/>
    <mergeCell ref="N3:P3"/>
    <mergeCell ref="E3:F3"/>
    <mergeCell ref="G3:H3"/>
  </mergeCells>
  <pageMargins left="0.7" right="0.7" top="0.78740157499999996" bottom="0.78740157499999996" header="0.3" footer="0.3"/>
  <pageSetup paperSize="9" scale="8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E26" sqref="E26"/>
    </sheetView>
  </sheetViews>
  <sheetFormatPr baseColWidth="10" defaultRowHeight="14.4" x14ac:dyDescent="0.3"/>
  <cols>
    <col min="1" max="1" width="3" bestFit="1" customWidth="1"/>
    <col min="2" max="2" width="57.88671875" style="1" customWidth="1"/>
  </cols>
  <sheetData>
    <row r="1" spans="1:10" ht="42" x14ac:dyDescent="0.3">
      <c r="A1" s="45"/>
      <c r="B1" s="46" t="s">
        <v>0</v>
      </c>
      <c r="C1" s="164" t="s">
        <v>77</v>
      </c>
      <c r="D1" s="165"/>
      <c r="E1" s="165"/>
      <c r="F1" s="166"/>
      <c r="G1" s="167" t="s">
        <v>115</v>
      </c>
      <c r="H1" s="165"/>
      <c r="I1" s="165"/>
      <c r="J1" s="166"/>
    </row>
    <row r="2" spans="1:10" ht="18.600000000000001" thickBot="1" x14ac:dyDescent="0.35">
      <c r="A2" s="43"/>
      <c r="B2" s="51" t="s">
        <v>1</v>
      </c>
      <c r="C2" s="52" t="s">
        <v>71</v>
      </c>
      <c r="D2" s="53" t="s">
        <v>72</v>
      </c>
      <c r="E2" s="53" t="s">
        <v>73</v>
      </c>
      <c r="F2" s="54" t="s">
        <v>74</v>
      </c>
      <c r="G2" s="55" t="s">
        <v>71</v>
      </c>
      <c r="H2" s="53" t="s">
        <v>72</v>
      </c>
      <c r="I2" s="53" t="s">
        <v>73</v>
      </c>
      <c r="J2" s="54" t="s">
        <v>74</v>
      </c>
    </row>
    <row r="3" spans="1:10" ht="15.6" x14ac:dyDescent="0.3">
      <c r="A3" s="48">
        <v>1</v>
      </c>
      <c r="B3" s="49" t="s">
        <v>4</v>
      </c>
      <c r="C3" s="48">
        <f>Vorrunde!L4</f>
        <v>773</v>
      </c>
      <c r="D3" s="25">
        <f>Vorrunde!M4</f>
        <v>746</v>
      </c>
      <c r="E3" s="25">
        <f>Vorrunde!N4</f>
        <v>801</v>
      </c>
      <c r="F3" s="50">
        <f>SUM(C3:E3)</f>
        <v>2320</v>
      </c>
      <c r="G3" s="39">
        <f>Vorrunde!Y4</f>
        <v>817</v>
      </c>
      <c r="H3" s="25">
        <f>Vorrunde!Z4</f>
        <v>844</v>
      </c>
      <c r="I3" s="25">
        <f>Vorrunde!AA4</f>
        <v>705</v>
      </c>
      <c r="J3" s="50">
        <f>SUM(G3:I3)</f>
        <v>2366</v>
      </c>
    </row>
    <row r="4" spans="1:10" ht="15.6" x14ac:dyDescent="0.3">
      <c r="A4" s="21">
        <v>2</v>
      </c>
      <c r="B4" s="41" t="s">
        <v>10</v>
      </c>
      <c r="C4" s="21">
        <f>Vorrunde!L12</f>
        <v>773</v>
      </c>
      <c r="D4" s="7">
        <f>Vorrunde!M12</f>
        <v>685</v>
      </c>
      <c r="E4" s="7">
        <f>Vorrunde!N12</f>
        <v>681</v>
      </c>
      <c r="F4" s="42">
        <f t="shared" ref="F4:F14" si="0">SUM(C4:E4)</f>
        <v>2139</v>
      </c>
      <c r="G4" s="37">
        <f>Vorrunde!Y12</f>
        <v>0</v>
      </c>
      <c r="H4" s="7">
        <f>Vorrunde!Z12</f>
        <v>0</v>
      </c>
      <c r="I4" s="7">
        <f>Vorrunde!AA12</f>
        <v>0</v>
      </c>
      <c r="J4" s="42">
        <f t="shared" ref="J4:J14" si="1">SUM(G4:I4)</f>
        <v>0</v>
      </c>
    </row>
    <row r="5" spans="1:10" ht="15.6" x14ac:dyDescent="0.3">
      <c r="A5" s="21">
        <v>3</v>
      </c>
      <c r="B5" s="41" t="s">
        <v>11</v>
      </c>
      <c r="C5" s="21">
        <f>Vorrunde!L20</f>
        <v>751</v>
      </c>
      <c r="D5" s="7">
        <f>Vorrunde!M20</f>
        <v>780</v>
      </c>
      <c r="E5" s="7">
        <f>Vorrunde!N20</f>
        <v>800</v>
      </c>
      <c r="F5" s="42">
        <f t="shared" si="0"/>
        <v>2331</v>
      </c>
      <c r="G5" s="37">
        <f>Vorrunde!Y20</f>
        <v>724</v>
      </c>
      <c r="H5" s="7">
        <f>Vorrunde!Z20</f>
        <v>789</v>
      </c>
      <c r="I5" s="7">
        <f>Vorrunde!AA20</f>
        <v>721</v>
      </c>
      <c r="J5" s="42">
        <f t="shared" si="1"/>
        <v>2234</v>
      </c>
    </row>
    <row r="6" spans="1:10" ht="15.6" x14ac:dyDescent="0.3">
      <c r="A6" s="21">
        <v>4</v>
      </c>
      <c r="B6" s="41" t="s">
        <v>12</v>
      </c>
      <c r="C6" s="21">
        <f>Vorrunde!L28</f>
        <v>727</v>
      </c>
      <c r="D6" s="7">
        <f>Vorrunde!M28</f>
        <v>721</v>
      </c>
      <c r="E6" s="7">
        <f>Vorrunde!N28</f>
        <v>837</v>
      </c>
      <c r="F6" s="42">
        <f t="shared" si="0"/>
        <v>2285</v>
      </c>
      <c r="G6" s="37">
        <f>Vorrunde!Y28</f>
        <v>780</v>
      </c>
      <c r="H6" s="7">
        <f>Vorrunde!Z28</f>
        <v>724</v>
      </c>
      <c r="I6" s="7">
        <f>Vorrunde!AA28</f>
        <v>747</v>
      </c>
      <c r="J6" s="42">
        <f t="shared" si="1"/>
        <v>2251</v>
      </c>
    </row>
    <row r="7" spans="1:10" ht="15.6" x14ac:dyDescent="0.3">
      <c r="A7" s="21">
        <v>5</v>
      </c>
      <c r="B7" s="41" t="s">
        <v>90</v>
      </c>
      <c r="C7" s="21">
        <f>Vorrunde!L36</f>
        <v>801</v>
      </c>
      <c r="D7" s="7">
        <f>Vorrunde!M36</f>
        <v>786</v>
      </c>
      <c r="E7" s="7">
        <f>Vorrunde!N36</f>
        <v>838</v>
      </c>
      <c r="F7" s="42">
        <f t="shared" si="0"/>
        <v>2425</v>
      </c>
      <c r="G7" s="37">
        <f>Vorrunde!Y36</f>
        <v>807</v>
      </c>
      <c r="H7" s="7">
        <f>Vorrunde!Z36</f>
        <v>858</v>
      </c>
      <c r="I7" s="7">
        <f>Vorrunde!AA36</f>
        <v>817</v>
      </c>
      <c r="J7" s="42">
        <f t="shared" si="1"/>
        <v>2482</v>
      </c>
    </row>
    <row r="8" spans="1:10" ht="15.6" x14ac:dyDescent="0.3">
      <c r="A8" s="21">
        <v>6</v>
      </c>
      <c r="B8" s="41" t="s">
        <v>6</v>
      </c>
      <c r="C8" s="21">
        <f>Vorrunde!L44</f>
        <v>734</v>
      </c>
      <c r="D8" s="7">
        <f>Vorrunde!M44</f>
        <v>769</v>
      </c>
      <c r="E8" s="7">
        <f>Vorrunde!N44</f>
        <v>744</v>
      </c>
      <c r="F8" s="42">
        <f t="shared" si="0"/>
        <v>2247</v>
      </c>
      <c r="G8" s="37">
        <f>Vorrunde!Y44</f>
        <v>762</v>
      </c>
      <c r="H8" s="7">
        <f>Vorrunde!Z44</f>
        <v>716</v>
      </c>
      <c r="I8" s="7">
        <f>Vorrunde!AA44</f>
        <v>780</v>
      </c>
      <c r="J8" s="42">
        <f t="shared" si="1"/>
        <v>2258</v>
      </c>
    </row>
    <row r="9" spans="1:10" ht="15.6" x14ac:dyDescent="0.3">
      <c r="A9" s="21">
        <v>7</v>
      </c>
      <c r="B9" s="41" t="s">
        <v>7</v>
      </c>
      <c r="C9" s="21">
        <f>Vorrunde!L52</f>
        <v>0</v>
      </c>
      <c r="D9" s="7">
        <f>Vorrunde!M52</f>
        <v>0</v>
      </c>
      <c r="E9" s="7">
        <f>Vorrunde!N52</f>
        <v>0</v>
      </c>
      <c r="F9" s="42">
        <f t="shared" si="0"/>
        <v>0</v>
      </c>
      <c r="G9" s="37">
        <f>Vorrunde!Y52</f>
        <v>673</v>
      </c>
      <c r="H9" s="7">
        <f>Vorrunde!Z52</f>
        <v>640</v>
      </c>
      <c r="I9" s="7">
        <f>Vorrunde!AA52</f>
        <v>714</v>
      </c>
      <c r="J9" s="42">
        <f t="shared" si="1"/>
        <v>2027</v>
      </c>
    </row>
    <row r="10" spans="1:10" ht="15.6" x14ac:dyDescent="0.3">
      <c r="A10" s="21">
        <v>8</v>
      </c>
      <c r="B10" s="41" t="s">
        <v>5</v>
      </c>
      <c r="C10" s="21">
        <f>Vorrunde!L60</f>
        <v>710</v>
      </c>
      <c r="D10" s="7">
        <f>Vorrunde!M60</f>
        <v>727</v>
      </c>
      <c r="E10" s="7">
        <f>Vorrunde!N60</f>
        <v>750</v>
      </c>
      <c r="F10" s="42">
        <f t="shared" si="0"/>
        <v>2187</v>
      </c>
      <c r="G10" s="37">
        <f>Vorrunde!Y60</f>
        <v>634</v>
      </c>
      <c r="H10" s="7">
        <f>Vorrunde!Z60</f>
        <v>719</v>
      </c>
      <c r="I10" s="7">
        <f>Vorrunde!AA60</f>
        <v>719</v>
      </c>
      <c r="J10" s="42">
        <f t="shared" si="1"/>
        <v>2072</v>
      </c>
    </row>
    <row r="11" spans="1:10" ht="15.6" x14ac:dyDescent="0.3">
      <c r="A11" s="21">
        <v>9</v>
      </c>
      <c r="B11" s="95" t="s">
        <v>9</v>
      </c>
      <c r="C11" s="21">
        <f>Vorrunde!L68</f>
        <v>0</v>
      </c>
      <c r="D11" s="7">
        <f>Vorrunde!M68</f>
        <v>0</v>
      </c>
      <c r="E11" s="7">
        <f>Vorrunde!N68</f>
        <v>0</v>
      </c>
      <c r="F11" s="42">
        <f t="shared" si="0"/>
        <v>0</v>
      </c>
      <c r="G11" s="37">
        <f>Vorrunde!Y68</f>
        <v>0</v>
      </c>
      <c r="H11" s="7">
        <f>Vorrunde!Z68</f>
        <v>0</v>
      </c>
      <c r="I11" s="7">
        <f>Vorrunde!AA68</f>
        <v>0</v>
      </c>
      <c r="J11" s="42">
        <f t="shared" si="1"/>
        <v>0</v>
      </c>
    </row>
    <row r="12" spans="1:10" ht="15.6" x14ac:dyDescent="0.3">
      <c r="A12" s="21">
        <v>10</v>
      </c>
      <c r="B12" s="41" t="s">
        <v>3</v>
      </c>
      <c r="C12" s="21">
        <f>Vorrunde!L76</f>
        <v>721</v>
      </c>
      <c r="D12" s="7">
        <f>Vorrunde!M76</f>
        <v>689</v>
      </c>
      <c r="E12" s="7">
        <f>Vorrunde!N76</f>
        <v>773</v>
      </c>
      <c r="F12" s="42">
        <f t="shared" si="0"/>
        <v>2183</v>
      </c>
      <c r="G12" s="37">
        <f>Vorrunde!Y76</f>
        <v>775</v>
      </c>
      <c r="H12" s="7">
        <f>Vorrunde!Z76</f>
        <v>829</v>
      </c>
      <c r="I12" s="7">
        <f>Vorrunde!AA76</f>
        <v>798</v>
      </c>
      <c r="J12" s="42">
        <f t="shared" si="1"/>
        <v>2402</v>
      </c>
    </row>
    <row r="13" spans="1:10" ht="15.6" x14ac:dyDescent="0.3">
      <c r="A13" s="21">
        <v>11</v>
      </c>
      <c r="B13" s="41" t="s">
        <v>8</v>
      </c>
      <c r="C13" s="21">
        <f>Vorrunde!L85</f>
        <v>680</v>
      </c>
      <c r="D13" s="7">
        <f>Vorrunde!M85</f>
        <v>697</v>
      </c>
      <c r="E13" s="7">
        <f>Vorrunde!N85</f>
        <v>637</v>
      </c>
      <c r="F13" s="42">
        <f t="shared" si="0"/>
        <v>2014</v>
      </c>
      <c r="G13" s="37">
        <f>Vorrunde!Y85</f>
        <v>650</v>
      </c>
      <c r="H13" s="7">
        <f>Vorrunde!Z85</f>
        <v>621</v>
      </c>
      <c r="I13" s="7">
        <f>Vorrunde!AA85</f>
        <v>646</v>
      </c>
      <c r="J13" s="42">
        <f t="shared" si="1"/>
        <v>1917</v>
      </c>
    </row>
    <row r="14" spans="1:10" ht="16.2" thickBot="1" x14ac:dyDescent="0.35">
      <c r="A14" s="43">
        <v>12</v>
      </c>
      <c r="B14" s="47" t="s">
        <v>93</v>
      </c>
      <c r="C14" s="43">
        <f>Vorrunde!L93</f>
        <v>715</v>
      </c>
      <c r="D14" s="24">
        <f>Vorrunde!M93</f>
        <v>880</v>
      </c>
      <c r="E14" s="24">
        <f>Vorrunde!N93</f>
        <v>773</v>
      </c>
      <c r="F14" s="44">
        <f t="shared" si="0"/>
        <v>2368</v>
      </c>
      <c r="G14" s="38">
        <f>Vorrunde!Y93</f>
        <v>646</v>
      </c>
      <c r="H14" s="24">
        <f>Vorrunde!Z93</f>
        <v>718</v>
      </c>
      <c r="I14" s="24">
        <f>Vorrunde!AA93</f>
        <v>775</v>
      </c>
      <c r="J14" s="44">
        <f t="shared" si="1"/>
        <v>2139</v>
      </c>
    </row>
  </sheetData>
  <sortState ref="B5:B15">
    <sortCondition ref="B5:B15"/>
  </sortState>
  <mergeCells count="2">
    <mergeCell ref="C1:F1"/>
    <mergeCell ref="G1:J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topLeftCell="A7" workbookViewId="0">
      <selection activeCell="D28" sqref="D28"/>
    </sheetView>
  </sheetViews>
  <sheetFormatPr baseColWidth="10" defaultRowHeight="14.4" x14ac:dyDescent="0.3"/>
  <cols>
    <col min="1" max="1" width="16.44140625" customWidth="1"/>
    <col min="2" max="2" width="8.33203125" style="92" bestFit="1" customWidth="1"/>
    <col min="3" max="4" width="40.6640625" customWidth="1"/>
    <col min="5" max="5" width="8.33203125" bestFit="1" customWidth="1"/>
    <col min="6" max="6" width="16.44140625" customWidth="1"/>
  </cols>
  <sheetData>
    <row r="1" spans="1:6" ht="66" customHeight="1" x14ac:dyDescent="0.3">
      <c r="A1" s="168" t="s">
        <v>92</v>
      </c>
      <c r="B1" s="168"/>
      <c r="C1" s="169"/>
      <c r="D1" s="169"/>
      <c r="E1" s="169"/>
      <c r="F1" s="169"/>
    </row>
    <row r="2" spans="1:6" ht="66" customHeight="1" x14ac:dyDescent="0.3">
      <c r="A2" s="57"/>
      <c r="B2" s="57"/>
      <c r="C2" s="58"/>
      <c r="D2" s="58"/>
      <c r="E2" s="58"/>
      <c r="F2" s="58"/>
    </row>
    <row r="3" spans="1:6" ht="23.4" x14ac:dyDescent="0.3">
      <c r="A3" s="170" t="s">
        <v>77</v>
      </c>
      <c r="B3" s="170"/>
      <c r="C3" s="170"/>
      <c r="D3" s="170"/>
      <c r="E3" s="170"/>
      <c r="F3" s="170"/>
    </row>
    <row r="5" spans="1:6" ht="23.4" x14ac:dyDescent="0.45">
      <c r="A5" s="5" t="s">
        <v>91</v>
      </c>
      <c r="B5" s="90" t="s">
        <v>132</v>
      </c>
      <c r="C5" s="6" t="s">
        <v>78</v>
      </c>
      <c r="D5" s="6" t="s">
        <v>78</v>
      </c>
      <c r="E5" s="6" t="s">
        <v>132</v>
      </c>
      <c r="F5" s="5" t="s">
        <v>91</v>
      </c>
    </row>
    <row r="6" spans="1:6" ht="18" x14ac:dyDescent="0.3">
      <c r="A6" s="4">
        <v>1</v>
      </c>
      <c r="B6" s="4"/>
      <c r="C6" s="56" t="s">
        <v>9</v>
      </c>
      <c r="D6" s="4" t="s">
        <v>7</v>
      </c>
      <c r="E6" s="4"/>
      <c r="F6" s="4">
        <v>2</v>
      </c>
    </row>
    <row r="7" spans="1:6" ht="18" x14ac:dyDescent="0.3">
      <c r="A7" s="4">
        <v>3</v>
      </c>
      <c r="B7" s="4">
        <v>1</v>
      </c>
      <c r="C7" s="4" t="s">
        <v>10</v>
      </c>
      <c r="D7" s="4" t="s">
        <v>93</v>
      </c>
      <c r="E7" s="4">
        <v>2</v>
      </c>
      <c r="F7" s="4">
        <v>4</v>
      </c>
    </row>
    <row r="8" spans="1:6" ht="18" x14ac:dyDescent="0.3">
      <c r="A8" s="4">
        <v>5</v>
      </c>
      <c r="B8" s="4">
        <v>5</v>
      </c>
      <c r="C8" s="4" t="s">
        <v>90</v>
      </c>
      <c r="D8" s="4" t="s">
        <v>8</v>
      </c>
      <c r="E8" s="4">
        <v>6</v>
      </c>
      <c r="F8" s="4">
        <v>6</v>
      </c>
    </row>
    <row r="9" spans="1:6" ht="18" x14ac:dyDescent="0.3">
      <c r="A9" s="4">
        <v>7</v>
      </c>
      <c r="B9" s="4">
        <v>9</v>
      </c>
      <c r="C9" s="4" t="s">
        <v>6</v>
      </c>
      <c r="D9" s="4" t="s">
        <v>11</v>
      </c>
      <c r="E9" s="4">
        <v>10</v>
      </c>
      <c r="F9" s="4">
        <v>8</v>
      </c>
    </row>
    <row r="10" spans="1:6" ht="18" x14ac:dyDescent="0.3">
      <c r="A10" s="4">
        <v>9</v>
      </c>
      <c r="B10" s="4">
        <v>13</v>
      </c>
      <c r="C10" s="4" t="s">
        <v>5</v>
      </c>
      <c r="D10" s="4" t="s">
        <v>12</v>
      </c>
      <c r="E10" s="4">
        <v>14</v>
      </c>
      <c r="F10" s="4">
        <v>10</v>
      </c>
    </row>
    <row r="11" spans="1:6" ht="18" x14ac:dyDescent="0.3">
      <c r="A11" s="4">
        <v>11</v>
      </c>
      <c r="B11" s="4">
        <v>17</v>
      </c>
      <c r="C11" s="4" t="s">
        <v>4</v>
      </c>
      <c r="D11" s="4" t="s">
        <v>3</v>
      </c>
      <c r="E11" s="4">
        <v>18</v>
      </c>
      <c r="F11" s="4">
        <v>12</v>
      </c>
    </row>
    <row r="12" spans="1:6" ht="18" x14ac:dyDescent="0.35">
      <c r="A12" s="3"/>
      <c r="B12" s="91"/>
      <c r="C12" s="3"/>
      <c r="D12" s="3"/>
      <c r="E12" s="3"/>
      <c r="F12" s="3"/>
    </row>
    <row r="14" spans="1:6" ht="23.4" x14ac:dyDescent="0.3">
      <c r="A14" s="170" t="s">
        <v>133</v>
      </c>
      <c r="B14" s="170"/>
      <c r="C14" s="170"/>
      <c r="D14" s="170"/>
      <c r="E14" s="170"/>
      <c r="F14" s="170"/>
    </row>
    <row r="16" spans="1:6" ht="23.4" x14ac:dyDescent="0.45">
      <c r="A16" s="5" t="s">
        <v>91</v>
      </c>
      <c r="B16" s="90" t="s">
        <v>132</v>
      </c>
      <c r="C16" s="6" t="s">
        <v>78</v>
      </c>
      <c r="D16" s="6" t="s">
        <v>78</v>
      </c>
      <c r="E16" s="6" t="s">
        <v>132</v>
      </c>
      <c r="F16" s="5" t="s">
        <v>91</v>
      </c>
    </row>
    <row r="17" spans="1:6" ht="18" x14ac:dyDescent="0.3">
      <c r="A17" s="4">
        <v>1</v>
      </c>
      <c r="B17" s="4"/>
      <c r="C17" s="93"/>
      <c r="D17" s="4"/>
      <c r="E17" s="4"/>
      <c r="F17" s="4">
        <v>2</v>
      </c>
    </row>
    <row r="18" spans="1:6" ht="18" x14ac:dyDescent="0.3">
      <c r="A18" s="4">
        <v>3</v>
      </c>
      <c r="B18" s="4">
        <v>9</v>
      </c>
      <c r="C18" s="4"/>
      <c r="D18" s="4"/>
      <c r="E18" s="4">
        <v>10</v>
      </c>
      <c r="F18" s="4">
        <v>4</v>
      </c>
    </row>
    <row r="19" spans="1:6" ht="18" x14ac:dyDescent="0.3">
      <c r="A19" s="4">
        <v>5</v>
      </c>
      <c r="B19" s="4">
        <v>11</v>
      </c>
      <c r="C19" s="4"/>
      <c r="D19" s="4"/>
      <c r="E19" s="4">
        <v>12</v>
      </c>
      <c r="F19" s="4">
        <v>6</v>
      </c>
    </row>
    <row r="22" spans="1:6" ht="23.4" x14ac:dyDescent="0.3">
      <c r="A22" s="170" t="s">
        <v>134</v>
      </c>
      <c r="B22" s="170"/>
      <c r="C22" s="170"/>
      <c r="D22" s="170"/>
      <c r="E22" s="170"/>
      <c r="F22" s="170"/>
    </row>
    <row r="24" spans="1:6" ht="23.4" x14ac:dyDescent="0.45">
      <c r="A24" s="5" t="s">
        <v>91</v>
      </c>
      <c r="B24" s="90" t="s">
        <v>132</v>
      </c>
      <c r="C24" s="6" t="s">
        <v>78</v>
      </c>
      <c r="D24" s="6" t="s">
        <v>78</v>
      </c>
      <c r="E24" s="6" t="s">
        <v>132</v>
      </c>
      <c r="F24" s="5" t="s">
        <v>91</v>
      </c>
    </row>
    <row r="25" spans="1:6" ht="18" x14ac:dyDescent="0.3">
      <c r="A25" s="4">
        <v>7</v>
      </c>
      <c r="B25" s="4">
        <v>13</v>
      </c>
      <c r="C25" s="94" t="s">
        <v>135</v>
      </c>
      <c r="D25" s="4"/>
      <c r="E25" s="4">
        <v>14</v>
      </c>
      <c r="F25" s="4">
        <v>8</v>
      </c>
    </row>
    <row r="26" spans="1:6" ht="18" x14ac:dyDescent="0.3">
      <c r="A26" s="4">
        <v>9</v>
      </c>
      <c r="B26" s="4">
        <v>15</v>
      </c>
      <c r="C26" s="4"/>
      <c r="D26" s="4"/>
      <c r="E26" s="4">
        <v>16</v>
      </c>
      <c r="F26" s="4">
        <v>10</v>
      </c>
    </row>
    <row r="27" spans="1:6" ht="18" x14ac:dyDescent="0.3">
      <c r="A27" s="4">
        <v>11</v>
      </c>
      <c r="B27" s="4">
        <v>17</v>
      </c>
      <c r="C27" s="4"/>
      <c r="D27" s="4"/>
      <c r="E27" s="4">
        <v>18</v>
      </c>
      <c r="F27" s="4">
        <v>12</v>
      </c>
    </row>
  </sheetData>
  <mergeCells count="4">
    <mergeCell ref="A1:F1"/>
    <mergeCell ref="A3:F3"/>
    <mergeCell ref="A14:F14"/>
    <mergeCell ref="A22:F2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00"/>
  <sheetViews>
    <sheetView zoomScale="85" zoomScaleNormal="85" workbookViewId="0">
      <pane xSplit="1" topLeftCell="B1" activePane="topRight" state="frozen"/>
      <selection pane="topRight" activeCell="F17" sqref="F17"/>
    </sheetView>
  </sheetViews>
  <sheetFormatPr baseColWidth="10" defaultRowHeight="14.4" x14ac:dyDescent="0.3"/>
  <cols>
    <col min="1" max="1" width="24.88671875" bestFit="1" customWidth="1"/>
    <col min="2" max="2" width="19.109375" bestFit="1" customWidth="1"/>
    <col min="3" max="3" width="8.6640625" customWidth="1"/>
    <col min="4" max="4" width="8.6640625" style="96" customWidth="1"/>
    <col min="5" max="5" width="8.6640625" customWidth="1"/>
    <col min="6" max="6" width="8.6640625" style="96" customWidth="1"/>
    <col min="7" max="7" width="8.6640625" customWidth="1"/>
    <col min="8" max="11" width="8.6640625" style="96" customWidth="1"/>
    <col min="12" max="12" width="8.33203125" style="96" bestFit="1" customWidth="1"/>
    <col min="13" max="13" width="5.88671875" style="96" bestFit="1" customWidth="1"/>
    <col min="14" max="14" width="4.44140625" style="96" bestFit="1" customWidth="1"/>
    <col min="15" max="15" width="6.33203125" style="96" bestFit="1" customWidth="1"/>
    <col min="16" max="16" width="8.6640625" customWidth="1"/>
    <col min="17" max="17" width="8.6640625" style="96" customWidth="1"/>
    <col min="18" max="18" width="8.6640625" customWidth="1"/>
    <col min="19" max="19" width="8.6640625" style="96" customWidth="1"/>
    <col min="20" max="20" width="8.6640625" customWidth="1"/>
    <col min="21" max="24" width="8.6640625" style="96" customWidth="1"/>
    <col min="25" max="25" width="4.44140625" style="96" bestFit="1" customWidth="1"/>
    <col min="26" max="26" width="5.88671875" style="96" bestFit="1" customWidth="1"/>
    <col min="27" max="27" width="4.44140625" style="96" bestFit="1" customWidth="1"/>
    <col min="28" max="28" width="6.33203125" style="96" bestFit="1" customWidth="1"/>
  </cols>
  <sheetData>
    <row r="1" spans="1:28" ht="15" thickBot="1" x14ac:dyDescent="0.35"/>
    <row r="2" spans="1:28" ht="18" x14ac:dyDescent="0.3">
      <c r="A2" s="18"/>
      <c r="B2" s="27"/>
      <c r="C2" s="164" t="s">
        <v>77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7" t="s">
        <v>115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28" s="2" customFormat="1" ht="31.8" thickBot="1" x14ac:dyDescent="0.35">
      <c r="A3" s="20"/>
      <c r="B3" s="28"/>
      <c r="C3" s="20" t="s">
        <v>82</v>
      </c>
      <c r="D3" s="97" t="s">
        <v>79</v>
      </c>
      <c r="E3" s="19" t="s">
        <v>83</v>
      </c>
      <c r="F3" s="97" t="s">
        <v>80</v>
      </c>
      <c r="G3" s="19" t="s">
        <v>109</v>
      </c>
      <c r="H3" s="97" t="s">
        <v>81</v>
      </c>
      <c r="I3" s="97" t="s">
        <v>74</v>
      </c>
      <c r="J3" s="97" t="s">
        <v>75</v>
      </c>
      <c r="K3" s="97" t="s">
        <v>76</v>
      </c>
      <c r="L3" s="97">
        <v>1</v>
      </c>
      <c r="M3" s="97">
        <v>2</v>
      </c>
      <c r="N3" s="97">
        <v>3</v>
      </c>
      <c r="O3" s="103" t="s">
        <v>78</v>
      </c>
      <c r="P3" s="34" t="s">
        <v>82</v>
      </c>
      <c r="Q3" s="97" t="s">
        <v>79</v>
      </c>
      <c r="R3" s="19" t="s">
        <v>83</v>
      </c>
      <c r="S3" s="97" t="s">
        <v>80</v>
      </c>
      <c r="T3" s="19" t="s">
        <v>109</v>
      </c>
      <c r="U3" s="97" t="s">
        <v>81</v>
      </c>
      <c r="V3" s="97" t="s">
        <v>74</v>
      </c>
      <c r="W3" s="97" t="s">
        <v>75</v>
      </c>
      <c r="X3" s="97" t="s">
        <v>76</v>
      </c>
      <c r="Y3" s="97">
        <v>1</v>
      </c>
      <c r="Z3" s="97">
        <v>2</v>
      </c>
      <c r="AA3" s="97">
        <v>3</v>
      </c>
      <c r="AB3" s="103" t="s">
        <v>78</v>
      </c>
    </row>
    <row r="4" spans="1:28" ht="15.6" x14ac:dyDescent="0.3">
      <c r="A4" s="9" t="s">
        <v>54</v>
      </c>
      <c r="B4" s="32" t="s">
        <v>53</v>
      </c>
      <c r="C4" s="9">
        <v>182</v>
      </c>
      <c r="D4" s="101">
        <f>IF(C4 &lt;&gt; 0,VLOOKUP(A4,Teilnehmer!$A$6:$P$100,9,)+C4,0)</f>
        <v>182</v>
      </c>
      <c r="E4" s="10">
        <v>192</v>
      </c>
      <c r="F4" s="101">
        <f>IF(E4 &lt;&gt; 0,VLOOKUP(A4,Teilnehmer!$A$6:$P$100,9,)+E4,0)</f>
        <v>192</v>
      </c>
      <c r="G4" s="10">
        <v>202</v>
      </c>
      <c r="H4" s="101">
        <f>IF(G4 &lt;&gt; 0,VLOOKUP(A4,Teilnehmer!$A$6:$P$100,9,)+G4,0)</f>
        <v>202</v>
      </c>
      <c r="I4" s="101">
        <f t="shared" ref="I4:I35" si="0">C4+E4+G4</f>
        <v>576</v>
      </c>
      <c r="J4" s="101">
        <f>IFERROR(VLOOKUP(A4,Teilnehmer!$A$6:$M$100,9,),0)</f>
        <v>0</v>
      </c>
      <c r="K4" s="101">
        <f t="shared" ref="K4:K35" si="1">D4+F4+H4</f>
        <v>576</v>
      </c>
      <c r="L4" s="201">
        <f>SUM(D4,D6,D8,D9)</f>
        <v>773</v>
      </c>
      <c r="M4" s="201">
        <f>SUM(F4,F5,F6,F9)</f>
        <v>746</v>
      </c>
      <c r="N4" s="201">
        <f>SUM(H4,H6,H8,H9)</f>
        <v>801</v>
      </c>
      <c r="O4" s="205">
        <f>L4+M4+N4</f>
        <v>2320</v>
      </c>
      <c r="P4" s="163">
        <v>188</v>
      </c>
      <c r="Q4" s="101">
        <f>IF(P4 &lt;&gt; 0,VLOOKUP(A4,Teilnehmer!$A$6:$P$100,10,0)+P4,0)</f>
        <v>188</v>
      </c>
      <c r="R4" s="10">
        <v>211</v>
      </c>
      <c r="S4" s="101">
        <f>IF(R4 &lt;&gt; 0,VLOOKUP(A4,Teilnehmer!$A$6:$P$100,10,)+R4,0)</f>
        <v>211</v>
      </c>
      <c r="T4" s="10">
        <v>174</v>
      </c>
      <c r="U4" s="101">
        <f>IF(T4 &lt;&gt; 0,VLOOKUP(A4,Teilnehmer!A$6:$P$100,10,)+T4,0)</f>
        <v>174</v>
      </c>
      <c r="V4" s="101">
        <f>P4+R4+T4</f>
        <v>573</v>
      </c>
      <c r="W4" s="101">
        <f>IFERROR(VLOOKUP(A4,Teilnehmer!$A$6:$M$100,10,),0)</f>
        <v>0</v>
      </c>
      <c r="X4" s="101">
        <f>Q4+S4+U4</f>
        <v>573</v>
      </c>
      <c r="Y4" s="201">
        <f>SUM(Q4,Q6,Q8,Q10)</f>
        <v>817</v>
      </c>
      <c r="Z4" s="201">
        <f>SUM(S4,S6,S8,S10)</f>
        <v>844</v>
      </c>
      <c r="AA4" s="201">
        <f>SUM(U4,U6,U8,U10)</f>
        <v>705</v>
      </c>
      <c r="AB4" s="205">
        <f>Y4+Z4+AA4</f>
        <v>2366</v>
      </c>
    </row>
    <row r="5" spans="1:28" ht="15.6" x14ac:dyDescent="0.3">
      <c r="A5" s="11" t="s">
        <v>97</v>
      </c>
      <c r="B5" s="30" t="s">
        <v>113</v>
      </c>
      <c r="C5" s="11">
        <v>161</v>
      </c>
      <c r="D5" s="98">
        <f>IF(C5 &lt;&gt; 0,VLOOKUP(A5,Teilnehmer!$A$6:$P$100,9,)+C5,0)</f>
        <v>177</v>
      </c>
      <c r="E5" s="8">
        <v>166</v>
      </c>
      <c r="F5" s="98">
        <f>IF(E5 &lt;&gt; 0,VLOOKUP(A5,Teilnehmer!$A$6:$P$100,9,)+E5,0)</f>
        <v>182</v>
      </c>
      <c r="G5" s="8">
        <v>164</v>
      </c>
      <c r="H5" s="98">
        <f>IF(G5 &lt;&gt; 0,VLOOKUP(A5,Teilnehmer!$A$6:$P$100,9,)+G5,0)</f>
        <v>180</v>
      </c>
      <c r="I5" s="99">
        <f t="shared" si="0"/>
        <v>491</v>
      </c>
      <c r="J5" s="98">
        <f>IFERROR(VLOOKUP(A5,Teilnehmer!$A$6:$M$100,9,),0)</f>
        <v>16</v>
      </c>
      <c r="K5" s="99">
        <f t="shared" si="1"/>
        <v>539</v>
      </c>
      <c r="L5" s="202"/>
      <c r="M5" s="202"/>
      <c r="N5" s="202"/>
      <c r="O5" s="206"/>
      <c r="P5" s="35"/>
      <c r="Q5" s="98">
        <f>IF(P5 &lt;&gt; 0,VLOOKUP(A5,Teilnehmer!$A$6:$P$100,10,0)+P5,0)</f>
        <v>0</v>
      </c>
      <c r="R5" s="8"/>
      <c r="S5" s="98">
        <f>IF(R5 &lt;&gt; 0,VLOOKUP(A5,Teilnehmer!$A$6:$P$100,10,)+R5,0)</f>
        <v>0</v>
      </c>
      <c r="T5" s="8"/>
      <c r="U5" s="98">
        <f>IF(T5 &lt;&gt; 0,VLOOKUP(A5,Teilnehmer!A$6:$P$100,10,)+T5,0)</f>
        <v>0</v>
      </c>
      <c r="V5" s="99">
        <f t="shared" ref="V5:V11" si="2">P5+R5+T5</f>
        <v>0</v>
      </c>
      <c r="W5" s="98">
        <f>IFERROR(VLOOKUP(A5,Teilnehmer!$A$6:$M$100,10,),0)</f>
        <v>16</v>
      </c>
      <c r="X5" s="99">
        <f t="shared" ref="X5:X11" si="3">Q5+S5+U5</f>
        <v>0</v>
      </c>
      <c r="Y5" s="202"/>
      <c r="Z5" s="202"/>
      <c r="AA5" s="202"/>
      <c r="AB5" s="206"/>
    </row>
    <row r="6" spans="1:28" ht="15.6" x14ac:dyDescent="0.3">
      <c r="A6" s="11" t="s">
        <v>52</v>
      </c>
      <c r="B6" s="30" t="s">
        <v>96</v>
      </c>
      <c r="C6" s="11">
        <v>223</v>
      </c>
      <c r="D6" s="98">
        <f>IF(C6 &lt;&gt; 0,VLOOKUP(A6,Teilnehmer!$A$6:$P$100,9,)+C6,0)</f>
        <v>223</v>
      </c>
      <c r="E6" s="8">
        <v>181</v>
      </c>
      <c r="F6" s="98">
        <f>IF(E6 &lt;&gt; 0,VLOOKUP(A6,Teilnehmer!$A$6:$P$100,9,)+E6,0)</f>
        <v>181</v>
      </c>
      <c r="G6" s="8">
        <v>200</v>
      </c>
      <c r="H6" s="98">
        <f>IF(G6 &lt;&gt; 0,VLOOKUP(A6,Teilnehmer!$A$6:$P$100,9,)+G6,0)</f>
        <v>200</v>
      </c>
      <c r="I6" s="99">
        <f t="shared" si="0"/>
        <v>604</v>
      </c>
      <c r="J6" s="98">
        <f>IFERROR(VLOOKUP(A6,Teilnehmer!$A$6:$M$100,9,),0)</f>
        <v>0</v>
      </c>
      <c r="K6" s="99">
        <f t="shared" si="1"/>
        <v>604</v>
      </c>
      <c r="L6" s="202"/>
      <c r="M6" s="202"/>
      <c r="N6" s="202"/>
      <c r="O6" s="206"/>
      <c r="P6" s="35">
        <v>229</v>
      </c>
      <c r="Q6" s="98">
        <f>IF(P6 &lt;&gt; 0,VLOOKUP(A6,Teilnehmer!$A$6:$P$100,10,0)+P6,0)</f>
        <v>229</v>
      </c>
      <c r="R6" s="8">
        <v>224</v>
      </c>
      <c r="S6" s="98">
        <f>IF(R6 &lt;&gt; 0,VLOOKUP(A6,Teilnehmer!$A$6:$P$100,10,)+R6,0)</f>
        <v>224</v>
      </c>
      <c r="T6" s="8">
        <v>188</v>
      </c>
      <c r="U6" s="98">
        <f>IF(T6 &lt;&gt; 0,VLOOKUP(A6,Teilnehmer!A$6:$P$100,10,)+T6,0)</f>
        <v>188</v>
      </c>
      <c r="V6" s="99">
        <f t="shared" si="2"/>
        <v>641</v>
      </c>
      <c r="W6" s="98">
        <f>IFERROR(VLOOKUP(A6,Teilnehmer!$A$6:$M$100,10,),0)</f>
        <v>0</v>
      </c>
      <c r="X6" s="99">
        <f t="shared" si="3"/>
        <v>641</v>
      </c>
      <c r="Y6" s="202"/>
      <c r="Z6" s="202"/>
      <c r="AA6" s="202"/>
      <c r="AB6" s="206"/>
    </row>
    <row r="7" spans="1:28" ht="15.6" x14ac:dyDescent="0.3">
      <c r="A7" s="11" t="s">
        <v>55</v>
      </c>
      <c r="B7" s="30" t="s">
        <v>98</v>
      </c>
      <c r="C7" s="11"/>
      <c r="D7" s="98">
        <f>IF(C7 &lt;&gt; 0,VLOOKUP(A7,Teilnehmer!$A$6:$P$100,9,)+C7,0)</f>
        <v>0</v>
      </c>
      <c r="E7" s="8"/>
      <c r="F7" s="98">
        <f>IF(E7 &lt;&gt; 0,VLOOKUP(A7,Teilnehmer!$A$6:$P$100,9,)+E7,0)</f>
        <v>0</v>
      </c>
      <c r="G7" s="8"/>
      <c r="H7" s="98">
        <f>IF(G7 &lt;&gt; 0,VLOOKUP(A7,Teilnehmer!$A$6:$P$100,9,)+G7,0)</f>
        <v>0</v>
      </c>
      <c r="I7" s="99">
        <f t="shared" si="0"/>
        <v>0</v>
      </c>
      <c r="J7" s="98">
        <f>IFERROR(VLOOKUP(A7,Teilnehmer!$A$6:$M$100,9,),0)</f>
        <v>0</v>
      </c>
      <c r="K7" s="99">
        <f t="shared" si="1"/>
        <v>0</v>
      </c>
      <c r="L7" s="202"/>
      <c r="M7" s="202"/>
      <c r="N7" s="202"/>
      <c r="O7" s="206"/>
      <c r="P7" s="35"/>
      <c r="Q7" s="98">
        <f>IF(P7 &lt;&gt; 0,VLOOKUP(A7,Teilnehmer!$A$6:$P$100,10,0)+P7,0)</f>
        <v>0</v>
      </c>
      <c r="R7" s="8"/>
      <c r="S7" s="98">
        <f>IF(R7 &lt;&gt; 0,VLOOKUP(A7,Teilnehmer!$A$6:$P$100,10,)+R7,0)</f>
        <v>0</v>
      </c>
      <c r="T7" s="8"/>
      <c r="U7" s="98">
        <f>IF(T7 &lt;&gt; 0,VLOOKUP(A7,Teilnehmer!A$6:$P$100,10,)+T7,0)</f>
        <v>0</v>
      </c>
      <c r="V7" s="99">
        <f t="shared" si="2"/>
        <v>0</v>
      </c>
      <c r="W7" s="98">
        <f>IFERROR(VLOOKUP(A7,Teilnehmer!$A$6:$M$100,10,),0)</f>
        <v>0</v>
      </c>
      <c r="X7" s="99">
        <f t="shared" si="3"/>
        <v>0</v>
      </c>
      <c r="Y7" s="202"/>
      <c r="Z7" s="202"/>
      <c r="AA7" s="202"/>
      <c r="AB7" s="206"/>
    </row>
    <row r="8" spans="1:28" ht="15.6" x14ac:dyDescent="0.3">
      <c r="A8" s="11" t="s">
        <v>57</v>
      </c>
      <c r="B8" s="30" t="s">
        <v>110</v>
      </c>
      <c r="C8" s="11">
        <v>177</v>
      </c>
      <c r="D8" s="98">
        <f>IF(C8 &lt;&gt; 0,VLOOKUP(A8,Teilnehmer!$A$6:$P$100,9,)+C8,0)</f>
        <v>187</v>
      </c>
      <c r="E8" s="8">
        <v>153</v>
      </c>
      <c r="F8" s="98">
        <f>IF(E8 &lt;&gt; 0,VLOOKUP(A8,Teilnehmer!$A$6:$P$100,9,)+E8,0)</f>
        <v>163</v>
      </c>
      <c r="G8" s="8">
        <v>192</v>
      </c>
      <c r="H8" s="98">
        <f>IF(G8 &lt;&gt; 0,VLOOKUP(A8,Teilnehmer!$A$6:$P$100,9,)+G8,0)</f>
        <v>202</v>
      </c>
      <c r="I8" s="99">
        <f t="shared" si="0"/>
        <v>522</v>
      </c>
      <c r="J8" s="98">
        <f>IFERROR(VLOOKUP(A8,Teilnehmer!$A$6:$M$100,9,),0)</f>
        <v>10</v>
      </c>
      <c r="K8" s="99">
        <f t="shared" si="1"/>
        <v>552</v>
      </c>
      <c r="L8" s="202"/>
      <c r="M8" s="202"/>
      <c r="N8" s="202"/>
      <c r="O8" s="206"/>
      <c r="P8" s="35">
        <v>210</v>
      </c>
      <c r="Q8" s="98">
        <f>IF(P8 &lt;&gt; 0,VLOOKUP(A8,Teilnehmer!$A$6:$P$100,10,0)+P8,0)</f>
        <v>212</v>
      </c>
      <c r="R8" s="8">
        <v>226</v>
      </c>
      <c r="S8" s="98">
        <f>IF(R8 &lt;&gt; 0,VLOOKUP(A8,Teilnehmer!$A$6:$P$100,10,)+R8,0)</f>
        <v>228</v>
      </c>
      <c r="T8" s="8">
        <v>161</v>
      </c>
      <c r="U8" s="98">
        <f>IF(T8 &lt;&gt; 0,VLOOKUP(A8,Teilnehmer!A$6:$P$100,10,)+T8,0)</f>
        <v>163</v>
      </c>
      <c r="V8" s="99">
        <f t="shared" si="2"/>
        <v>597</v>
      </c>
      <c r="W8" s="98">
        <f>IFERROR(VLOOKUP(A8,Teilnehmer!$A$6:$M$100,10,),0)</f>
        <v>2</v>
      </c>
      <c r="X8" s="99">
        <f t="shared" si="3"/>
        <v>603</v>
      </c>
      <c r="Y8" s="202"/>
      <c r="Z8" s="202"/>
      <c r="AA8" s="202"/>
      <c r="AB8" s="206"/>
    </row>
    <row r="9" spans="1:28" ht="15.6" x14ac:dyDescent="0.3">
      <c r="A9" s="11" t="s">
        <v>95</v>
      </c>
      <c r="B9" s="30" t="s">
        <v>114</v>
      </c>
      <c r="C9" s="11">
        <v>170</v>
      </c>
      <c r="D9" s="98">
        <f>IF(C9 &lt;&gt; 0,VLOOKUP(A9,Teilnehmer!$A$6:$P$100,9,)+C9,0)</f>
        <v>181</v>
      </c>
      <c r="E9" s="8">
        <v>180</v>
      </c>
      <c r="F9" s="98">
        <f>IF(E9 &lt;&gt; 0,VLOOKUP(A9,Teilnehmer!$A$6:$P$100,9,)+E9,0)</f>
        <v>191</v>
      </c>
      <c r="G9" s="8">
        <v>186</v>
      </c>
      <c r="H9" s="98">
        <f>IF(G9 &lt;&gt; 0,VLOOKUP(A9,Teilnehmer!$A$6:$P$100,9,)+G9,0)</f>
        <v>197</v>
      </c>
      <c r="I9" s="99">
        <f t="shared" si="0"/>
        <v>536</v>
      </c>
      <c r="J9" s="98">
        <f>IFERROR(VLOOKUP(A9,Teilnehmer!$A$6:$M$100,9,),0)</f>
        <v>11</v>
      </c>
      <c r="K9" s="99">
        <f t="shared" si="1"/>
        <v>569</v>
      </c>
      <c r="L9" s="202"/>
      <c r="M9" s="202"/>
      <c r="N9" s="202"/>
      <c r="O9" s="206"/>
      <c r="P9" s="35">
        <v>152</v>
      </c>
      <c r="Q9" s="98">
        <f>IF(P9 &lt;&gt; 0,VLOOKUP(A9,Teilnehmer!$A$6:$P$100,10,0)+P9,0)</f>
        <v>165</v>
      </c>
      <c r="R9" s="8">
        <v>131</v>
      </c>
      <c r="S9" s="98">
        <f>IF(R9 &lt;&gt; 0,VLOOKUP(A9,Teilnehmer!$A$6:$P$100,10,)+R9,0)</f>
        <v>144</v>
      </c>
      <c r="T9" s="8">
        <v>148</v>
      </c>
      <c r="U9" s="98">
        <f>IF(T9 &lt;&gt; 0,VLOOKUP(A9,Teilnehmer!A$6:$P$100,10,)+T9,0)</f>
        <v>161</v>
      </c>
      <c r="V9" s="99">
        <f t="shared" si="2"/>
        <v>431</v>
      </c>
      <c r="W9" s="98">
        <f>IFERROR(VLOOKUP(A9,Teilnehmer!$A$6:$M$100,10,),0)</f>
        <v>13</v>
      </c>
      <c r="X9" s="99">
        <f t="shared" si="3"/>
        <v>470</v>
      </c>
      <c r="Y9" s="202"/>
      <c r="Z9" s="202"/>
      <c r="AA9" s="202"/>
      <c r="AB9" s="206"/>
    </row>
    <row r="10" spans="1:28" ht="15.6" x14ac:dyDescent="0.3">
      <c r="A10" s="11" t="s">
        <v>56</v>
      </c>
      <c r="B10" s="30" t="s">
        <v>111</v>
      </c>
      <c r="C10" s="11"/>
      <c r="D10" s="98">
        <f>IF(C10 &lt;&gt; 0,VLOOKUP(A10,Teilnehmer!$A$6:$P$100,9,)+C10,0)</f>
        <v>0</v>
      </c>
      <c r="E10" s="8"/>
      <c r="F10" s="98">
        <f>IF(E10 &lt;&gt; 0,VLOOKUP(A10,Teilnehmer!$A$6:$P$100,9,)+E10,0)</f>
        <v>0</v>
      </c>
      <c r="G10" s="8"/>
      <c r="H10" s="98">
        <f>IF(G10 &lt;&gt; 0,VLOOKUP(A10,Teilnehmer!$A$6:$P$100,9,)+G10,0)</f>
        <v>0</v>
      </c>
      <c r="I10" s="99">
        <f t="shared" si="0"/>
        <v>0</v>
      </c>
      <c r="J10" s="98">
        <f>IFERROR(VLOOKUP(A10,Teilnehmer!$A$6:$M$100,9,),0)</f>
        <v>6</v>
      </c>
      <c r="K10" s="99">
        <f t="shared" si="1"/>
        <v>0</v>
      </c>
      <c r="L10" s="203"/>
      <c r="M10" s="203"/>
      <c r="N10" s="203"/>
      <c r="O10" s="207"/>
      <c r="P10" s="35">
        <v>182</v>
      </c>
      <c r="Q10" s="98">
        <f>IF(P10 &lt;&gt; 0,VLOOKUP(A10,Teilnehmer!$A$6:$P$100,10,0)+P10,0)</f>
        <v>188</v>
      </c>
      <c r="R10" s="8">
        <v>175</v>
      </c>
      <c r="S10" s="98">
        <f>IF(R10 &lt;&gt; 0,VLOOKUP(A10,Teilnehmer!$A$6:$P$100,10,)+R10,0)</f>
        <v>181</v>
      </c>
      <c r="T10" s="8">
        <v>174</v>
      </c>
      <c r="U10" s="98">
        <f>IF(T10 &lt;&gt; 0,VLOOKUP(A10,Teilnehmer!A$6:$P$100,10,)+T10,0)</f>
        <v>180</v>
      </c>
      <c r="V10" s="99">
        <f t="shared" si="2"/>
        <v>531</v>
      </c>
      <c r="W10" s="98">
        <f>IFERROR(VLOOKUP(A10,Teilnehmer!$A$6:$M$100,10,),0)</f>
        <v>6</v>
      </c>
      <c r="X10" s="99">
        <f t="shared" si="3"/>
        <v>549</v>
      </c>
      <c r="Y10" s="203"/>
      <c r="Z10" s="203"/>
      <c r="AA10" s="203"/>
      <c r="AB10" s="207"/>
    </row>
    <row r="11" spans="1:28" ht="16.2" thickBot="1" x14ac:dyDescent="0.35">
      <c r="A11" s="43" t="s">
        <v>118</v>
      </c>
      <c r="B11" s="33" t="s">
        <v>112</v>
      </c>
      <c r="C11" s="43"/>
      <c r="D11" s="161">
        <f>IF(C11 &lt;&gt; 0,VLOOKUP(A11,Teilnehmer!$A$6:$P$100,9,)+C11,0)</f>
        <v>0</v>
      </c>
      <c r="E11" s="24"/>
      <c r="F11" s="161">
        <f>IF(E11 &lt;&gt; 0,VLOOKUP(A11,Teilnehmer!$A$6:$P$100,9,)+E11,0)</f>
        <v>0</v>
      </c>
      <c r="G11" s="24"/>
      <c r="H11" s="161">
        <f>IF(G11 &lt;&gt; 0,VLOOKUP(A11,Teilnehmer!$A$6:$P$100,9,)+G11,0)</f>
        <v>0</v>
      </c>
      <c r="I11" s="102">
        <f t="shared" si="0"/>
        <v>0</v>
      </c>
      <c r="J11" s="161">
        <f>IFERROR(VLOOKUP(A11,Teilnehmer!$A$6:$M$100,9,),0)</f>
        <v>0</v>
      </c>
      <c r="K11" s="102">
        <f t="shared" si="1"/>
        <v>0</v>
      </c>
      <c r="L11" s="204"/>
      <c r="M11" s="204"/>
      <c r="N11" s="204"/>
      <c r="O11" s="208"/>
      <c r="P11" s="38"/>
      <c r="Q11" s="161">
        <f>IF(P11 &lt;&gt; 0,VLOOKUP(A11,Teilnehmer!$A$6:$P$100,10,0)+P11,0)</f>
        <v>0</v>
      </c>
      <c r="R11" s="24"/>
      <c r="S11" s="161">
        <f>IF(R11 &lt;&gt; 0,VLOOKUP(A11,Teilnehmer!$A$6:$P$100,10,)+R11,0)</f>
        <v>0</v>
      </c>
      <c r="T11" s="24"/>
      <c r="U11" s="161">
        <f>IF(T11 &lt;&gt; 0,VLOOKUP(A11,Teilnehmer!A$6:$P$100,10,)+T11,0)</f>
        <v>0</v>
      </c>
      <c r="V11" s="102">
        <f t="shared" si="2"/>
        <v>0</v>
      </c>
      <c r="W11" s="161" t="str">
        <f>IFERROR(VLOOKUP(A11,Teilnehmer!$A$6:$M$100,10,),0)</f>
        <v/>
      </c>
      <c r="X11" s="102">
        <f t="shared" si="3"/>
        <v>0</v>
      </c>
      <c r="Y11" s="204"/>
      <c r="Z11" s="204"/>
      <c r="AA11" s="204"/>
      <c r="AB11" s="208"/>
    </row>
    <row r="12" spans="1:28" ht="15.6" x14ac:dyDescent="0.3">
      <c r="A12" s="14" t="s">
        <v>29</v>
      </c>
      <c r="B12" s="29" t="s">
        <v>10</v>
      </c>
      <c r="C12" s="14">
        <v>199</v>
      </c>
      <c r="D12" s="98">
        <f>IF(C12 &lt;&gt; 0,VLOOKUP(A12,Teilnehmer!$A$6:$P$100,9,)+C12,0)</f>
        <v>206</v>
      </c>
      <c r="E12" s="15">
        <v>169</v>
      </c>
      <c r="F12" s="98">
        <f>IF(E12 &lt;&gt; 0,VLOOKUP(A12,Teilnehmer!$A$6:$P$100,9,)+E12,0)</f>
        <v>176</v>
      </c>
      <c r="G12" s="15">
        <v>167</v>
      </c>
      <c r="H12" s="98">
        <f>IF(G12 &lt;&gt; 0,VLOOKUP(A12,Teilnehmer!$A$6:$P$100,9,)+G12,0)</f>
        <v>174</v>
      </c>
      <c r="I12" s="98">
        <f t="shared" si="0"/>
        <v>535</v>
      </c>
      <c r="J12" s="98">
        <f>IFERROR(VLOOKUP(A12,Teilnehmer!$A$6:$M$100,9,),0)</f>
        <v>7</v>
      </c>
      <c r="K12" s="98">
        <f t="shared" si="1"/>
        <v>556</v>
      </c>
      <c r="L12" s="211">
        <f>SUM(D12,D15,D16,D17)</f>
        <v>773</v>
      </c>
      <c r="M12" s="211">
        <f>SUM(F12,F15,F16,F17)</f>
        <v>685</v>
      </c>
      <c r="N12" s="211">
        <f>SUM(H12,H15,H16,H17)</f>
        <v>681</v>
      </c>
      <c r="O12" s="209">
        <f>L12+M12+N12</f>
        <v>2139</v>
      </c>
      <c r="P12" s="162"/>
      <c r="Q12" s="98">
        <f>IF(P12 &lt;&gt; 0,VLOOKUP(A12,Teilnehmer!$A$6:$P$100,10,0)+P12,0)</f>
        <v>0</v>
      </c>
      <c r="R12" s="25"/>
      <c r="S12" s="98">
        <f>IF(R12 &lt;&gt; 0,VLOOKUP(A12,Teilnehmer!$A$6:$P$100,10,)+R12,0)</f>
        <v>0</v>
      </c>
      <c r="T12" s="25"/>
      <c r="U12" s="98">
        <f>IF(T12 &lt;&gt; 0,VLOOKUP(A12,Teilnehmer!A$6:$P$100,10,)+T12,0)</f>
        <v>0</v>
      </c>
      <c r="V12" s="98">
        <f t="shared" ref="V12:V75" si="4">P12+R12+T12</f>
        <v>0</v>
      </c>
      <c r="W12" s="98">
        <f>IFERROR(VLOOKUP(A12,Teilnehmer!$A$6:$M$100,10,),0)</f>
        <v>7</v>
      </c>
      <c r="X12" s="98">
        <f t="shared" ref="X12:X75" si="5">Q12+S12+U12</f>
        <v>0</v>
      </c>
      <c r="Y12" s="211">
        <f t="shared" ref="Y12" si="6">SUM(Q12:Q19)- MIN(Q12:Q19)</f>
        <v>0</v>
      </c>
      <c r="Z12" s="211">
        <f t="shared" ref="Z12" si="7">SUM(S12:S19)- MIN(S12:S19)</f>
        <v>0</v>
      </c>
      <c r="AA12" s="211">
        <f t="shared" ref="AA12" si="8">SUM(U12:U19)- MIN(U12:U19)</f>
        <v>0</v>
      </c>
      <c r="AB12" s="209">
        <f t="shared" ref="AB12" si="9">Y12+Z12+AA12</f>
        <v>0</v>
      </c>
    </row>
    <row r="13" spans="1:28" ht="15.6" x14ac:dyDescent="0.3">
      <c r="A13" s="11" t="s">
        <v>107</v>
      </c>
      <c r="B13" s="30" t="s">
        <v>10</v>
      </c>
      <c r="C13" s="11"/>
      <c r="D13" s="98">
        <f>IF(C13 &lt;&gt; 0,VLOOKUP(A13,Teilnehmer!$A$6:$P$100,9,)+C13,0)</f>
        <v>0</v>
      </c>
      <c r="E13" s="8"/>
      <c r="F13" s="98">
        <f>IF(E13 &lt;&gt; 0,VLOOKUP(A13,Teilnehmer!$A$6:$P$100,9,)+E13,0)</f>
        <v>0</v>
      </c>
      <c r="G13" s="8"/>
      <c r="H13" s="98">
        <f>IF(G13 &lt;&gt; 0,VLOOKUP(A13,Teilnehmer!$A$6:$P$100,9,)+G13,0)</f>
        <v>0</v>
      </c>
      <c r="I13" s="99">
        <f t="shared" si="0"/>
        <v>0</v>
      </c>
      <c r="J13" s="98" t="str">
        <f>IFERROR(VLOOKUP(A13,Teilnehmer!$A$6:$M$100,9,),0)</f>
        <v/>
      </c>
      <c r="K13" s="99">
        <f t="shared" si="1"/>
        <v>0</v>
      </c>
      <c r="L13" s="202"/>
      <c r="M13" s="202"/>
      <c r="N13" s="202"/>
      <c r="O13" s="206"/>
      <c r="P13" s="37"/>
      <c r="Q13" s="98">
        <f>IF(P13 &lt;&gt; 0,VLOOKUP(A13,Teilnehmer!$A$6:$P$100,10,0)+P13,0)</f>
        <v>0</v>
      </c>
      <c r="R13" s="7"/>
      <c r="S13" s="98">
        <f>IF(R13 &lt;&gt; 0,VLOOKUP(A13,Teilnehmer!$A$6:$P$100,10,)+R13,0)</f>
        <v>0</v>
      </c>
      <c r="T13" s="7"/>
      <c r="U13" s="98">
        <f>IF(T13 &lt;&gt; 0,VLOOKUP(A13,Teilnehmer!A$6:$P$100,10,)+T13,0)</f>
        <v>0</v>
      </c>
      <c r="V13" s="99">
        <f t="shared" si="4"/>
        <v>0</v>
      </c>
      <c r="W13" s="98" t="str">
        <f>IFERROR(VLOOKUP(A13,Teilnehmer!$A$6:$M$100,10,),0)</f>
        <v/>
      </c>
      <c r="X13" s="99">
        <f t="shared" si="5"/>
        <v>0</v>
      </c>
      <c r="Y13" s="202"/>
      <c r="Z13" s="202"/>
      <c r="AA13" s="202"/>
      <c r="AB13" s="206"/>
    </row>
    <row r="14" spans="1:28" ht="15.6" x14ac:dyDescent="0.3">
      <c r="A14" s="11" t="s">
        <v>108</v>
      </c>
      <c r="B14" s="30" t="s">
        <v>10</v>
      </c>
      <c r="C14" s="11"/>
      <c r="D14" s="98">
        <f>IF(C14 &lt;&gt; 0,VLOOKUP(A14,Teilnehmer!$A$6:$P$100,9,)+C14,0)</f>
        <v>0</v>
      </c>
      <c r="E14" s="8"/>
      <c r="F14" s="98">
        <f>IF(E14 &lt;&gt; 0,VLOOKUP(A14,Teilnehmer!$A$6:$P$100,9,)+E14,0)</f>
        <v>0</v>
      </c>
      <c r="G14" s="8"/>
      <c r="H14" s="98">
        <f>IF(G14 &lt;&gt; 0,VLOOKUP(A14,Teilnehmer!$A$6:$P$100,9,)+G14,0)</f>
        <v>0</v>
      </c>
      <c r="I14" s="99">
        <f t="shared" si="0"/>
        <v>0</v>
      </c>
      <c r="J14" s="98" t="str">
        <f>IFERROR(VLOOKUP(A14,Teilnehmer!$A$6:$M$100,9,),0)</f>
        <v/>
      </c>
      <c r="K14" s="99">
        <f t="shared" si="1"/>
        <v>0</v>
      </c>
      <c r="L14" s="202"/>
      <c r="M14" s="202"/>
      <c r="N14" s="202"/>
      <c r="O14" s="206"/>
      <c r="P14" s="37"/>
      <c r="Q14" s="98">
        <f>IF(P14 &lt;&gt; 0,VLOOKUP(A14,Teilnehmer!$A$6:$P$100,10,0)+P14,0)</f>
        <v>0</v>
      </c>
      <c r="R14" s="7"/>
      <c r="S14" s="98">
        <f>IF(R14 &lt;&gt; 0,VLOOKUP(A14,Teilnehmer!$A$6:$P$100,10,)+R14,0)</f>
        <v>0</v>
      </c>
      <c r="T14" s="7"/>
      <c r="U14" s="98">
        <f>IF(T14 &lt;&gt; 0,VLOOKUP(A14,Teilnehmer!A$6:$P$100,10,)+T14,0)</f>
        <v>0</v>
      </c>
      <c r="V14" s="99">
        <f t="shared" si="4"/>
        <v>0</v>
      </c>
      <c r="W14" s="98" t="str">
        <f>IFERROR(VLOOKUP(A14,Teilnehmer!$A$6:$M$100,10,),0)</f>
        <v/>
      </c>
      <c r="X14" s="99">
        <f t="shared" si="5"/>
        <v>0</v>
      </c>
      <c r="Y14" s="202"/>
      <c r="Z14" s="202"/>
      <c r="AA14" s="202"/>
      <c r="AB14" s="206"/>
    </row>
    <row r="15" spans="1:28" ht="15.6" x14ac:dyDescent="0.3">
      <c r="A15" s="11" t="s">
        <v>30</v>
      </c>
      <c r="B15" s="30" t="s">
        <v>10</v>
      </c>
      <c r="C15" s="11">
        <v>176</v>
      </c>
      <c r="D15" s="98">
        <f>IF(C15 &lt;&gt; 0,VLOOKUP(A15,Teilnehmer!$A$6:$P$100,9,)+C15,0)</f>
        <v>190</v>
      </c>
      <c r="E15" s="8">
        <v>146</v>
      </c>
      <c r="F15" s="98">
        <f>IF(E15 &lt;&gt; 0,VLOOKUP(A15,Teilnehmer!$A$6:$P$100,9,)+E15,0)</f>
        <v>160</v>
      </c>
      <c r="G15" s="8">
        <v>144</v>
      </c>
      <c r="H15" s="98">
        <f>IF(G15 &lt;&gt; 0,VLOOKUP(A15,Teilnehmer!$A$6:$P$100,9,)+G15,0)</f>
        <v>158</v>
      </c>
      <c r="I15" s="99">
        <f t="shared" si="0"/>
        <v>466</v>
      </c>
      <c r="J15" s="98">
        <f>IFERROR(VLOOKUP(A15,Teilnehmer!$A$6:$M$100,9,),0)</f>
        <v>14</v>
      </c>
      <c r="K15" s="99">
        <f t="shared" si="1"/>
        <v>508</v>
      </c>
      <c r="L15" s="202"/>
      <c r="M15" s="202"/>
      <c r="N15" s="202"/>
      <c r="O15" s="206"/>
      <c r="P15" s="37"/>
      <c r="Q15" s="98">
        <f>IF(P15 &lt;&gt; 0,VLOOKUP(A15,Teilnehmer!$A$6:$P$100,10,0)+P15,0)</f>
        <v>0</v>
      </c>
      <c r="R15" s="7"/>
      <c r="S15" s="98">
        <f>IF(R15 &lt;&gt; 0,VLOOKUP(A15,Teilnehmer!$A$6:$P$100,10,)+R15,0)</f>
        <v>0</v>
      </c>
      <c r="T15" s="7"/>
      <c r="U15" s="98">
        <f>IF(T15 &lt;&gt; 0,VLOOKUP(A15,Teilnehmer!A$6:$P$100,10,)+T15,0)</f>
        <v>0</v>
      </c>
      <c r="V15" s="99">
        <f t="shared" si="4"/>
        <v>0</v>
      </c>
      <c r="W15" s="98">
        <f>IFERROR(VLOOKUP(A15,Teilnehmer!$A$6:$M$100,10,),0)</f>
        <v>14</v>
      </c>
      <c r="X15" s="99">
        <f t="shared" si="5"/>
        <v>0</v>
      </c>
      <c r="Y15" s="202"/>
      <c r="Z15" s="202"/>
      <c r="AA15" s="202"/>
      <c r="AB15" s="206"/>
    </row>
    <row r="16" spans="1:28" ht="15.6" x14ac:dyDescent="0.3">
      <c r="A16" s="11" t="s">
        <v>101</v>
      </c>
      <c r="B16" s="30" t="s">
        <v>10</v>
      </c>
      <c r="C16" s="11">
        <v>179</v>
      </c>
      <c r="D16" s="98">
        <f>IF(C16 &lt;&gt; 0,VLOOKUP(A16,Teilnehmer!$A$6:$P$100,9,)+C16,0)</f>
        <v>194</v>
      </c>
      <c r="E16" s="8">
        <v>175</v>
      </c>
      <c r="F16" s="98">
        <f>IF(E16 &lt;&gt; 0,VLOOKUP(A16,Teilnehmer!$A$6:$P$100,9,)+E16,0)</f>
        <v>190</v>
      </c>
      <c r="G16" s="8">
        <v>157</v>
      </c>
      <c r="H16" s="98">
        <f>IF(G16 &lt;&gt; 0,VLOOKUP(A16,Teilnehmer!$A$6:$P$100,9,)+G16,0)</f>
        <v>172</v>
      </c>
      <c r="I16" s="99">
        <f t="shared" si="0"/>
        <v>511</v>
      </c>
      <c r="J16" s="98">
        <f>IFERROR(VLOOKUP(A16,Teilnehmer!$A$6:$M$100,9,),0)</f>
        <v>15</v>
      </c>
      <c r="K16" s="99">
        <f t="shared" si="1"/>
        <v>556</v>
      </c>
      <c r="L16" s="202"/>
      <c r="M16" s="202"/>
      <c r="N16" s="202"/>
      <c r="O16" s="206"/>
      <c r="P16" s="37"/>
      <c r="Q16" s="98">
        <f>IF(P16 &lt;&gt; 0,VLOOKUP(A16,Teilnehmer!$A$6:$P$100,10,0)+P16,0)</f>
        <v>0</v>
      </c>
      <c r="R16" s="7"/>
      <c r="S16" s="98">
        <f>IF(R16 &lt;&gt; 0,VLOOKUP(A16,Teilnehmer!$A$6:$P$100,10,)+R16,0)</f>
        <v>0</v>
      </c>
      <c r="T16" s="7"/>
      <c r="U16" s="98">
        <f>IF(T16 &lt;&gt; 0,VLOOKUP(A16,Teilnehmer!A$6:$P$100,10,)+T16,0)</f>
        <v>0</v>
      </c>
      <c r="V16" s="99">
        <f t="shared" si="4"/>
        <v>0</v>
      </c>
      <c r="W16" s="98">
        <f>IFERROR(VLOOKUP(A16,Teilnehmer!$A$6:$M$100,10,),0)</f>
        <v>15</v>
      </c>
      <c r="X16" s="99">
        <f t="shared" si="5"/>
        <v>0</v>
      </c>
      <c r="Y16" s="202"/>
      <c r="Z16" s="202"/>
      <c r="AA16" s="202"/>
      <c r="AB16" s="206"/>
    </row>
    <row r="17" spans="1:28" ht="15.6" x14ac:dyDescent="0.3">
      <c r="A17" s="11" t="s">
        <v>138</v>
      </c>
      <c r="B17" s="30" t="s">
        <v>10</v>
      </c>
      <c r="C17" s="11">
        <v>158</v>
      </c>
      <c r="D17" s="98">
        <f>IF(C17 &lt;&gt; 0,VLOOKUP(A17,Teilnehmer!$A$6:$P$100,9,)+C17,0)</f>
        <v>183</v>
      </c>
      <c r="E17" s="8">
        <v>134</v>
      </c>
      <c r="F17" s="98">
        <f>IF(E17 &lt;&gt; 0,VLOOKUP(A17,Teilnehmer!$A$6:$P$100,9,)+E17,0)</f>
        <v>159</v>
      </c>
      <c r="G17" s="8">
        <v>152</v>
      </c>
      <c r="H17" s="98">
        <f>IF(G17 &lt;&gt; 0,VLOOKUP(A17,Teilnehmer!$A$6:$P$100,9,)+G17,0)</f>
        <v>177</v>
      </c>
      <c r="I17" s="99">
        <f t="shared" si="0"/>
        <v>444</v>
      </c>
      <c r="J17" s="98">
        <f>IFERROR(VLOOKUP(A17,Teilnehmer!$A$6:$M$100,9,),0)</f>
        <v>25</v>
      </c>
      <c r="K17" s="99">
        <f t="shared" si="1"/>
        <v>519</v>
      </c>
      <c r="L17" s="202"/>
      <c r="M17" s="202"/>
      <c r="N17" s="202"/>
      <c r="O17" s="206"/>
      <c r="P17" s="37"/>
      <c r="Q17" s="98">
        <f>IF(P17 &lt;&gt; 0,VLOOKUP(A17,Teilnehmer!$A$6:$P$100,10,0)+P17,0)</f>
        <v>0</v>
      </c>
      <c r="R17" s="7"/>
      <c r="S17" s="98">
        <f>IF(R17 &lt;&gt; 0,VLOOKUP(A17,Teilnehmer!$A$6:$P$100,10,)+R17,0)</f>
        <v>0</v>
      </c>
      <c r="T17" s="7"/>
      <c r="U17" s="98">
        <f>IF(T17 &lt;&gt; 0,VLOOKUP(A17,Teilnehmer!A$6:$P$100,10,)+T17,0)</f>
        <v>0</v>
      </c>
      <c r="V17" s="99">
        <f t="shared" si="4"/>
        <v>0</v>
      </c>
      <c r="W17" s="98">
        <f>IFERROR(VLOOKUP(A17,Teilnehmer!$A$6:$M$100,10,),0)</f>
        <v>25</v>
      </c>
      <c r="X17" s="99">
        <f t="shared" si="5"/>
        <v>0</v>
      </c>
      <c r="Y17" s="202"/>
      <c r="Z17" s="202"/>
      <c r="AA17" s="202"/>
      <c r="AB17" s="206"/>
    </row>
    <row r="18" spans="1:28" ht="15.6" x14ac:dyDescent="0.3">
      <c r="A18" s="11" t="s">
        <v>31</v>
      </c>
      <c r="B18" s="30" t="s">
        <v>10</v>
      </c>
      <c r="C18" s="11"/>
      <c r="D18" s="98">
        <f>IF(C18 &lt;&gt; 0,VLOOKUP(A18,Teilnehmer!$A$6:$P$100,9,)+C18,0)</f>
        <v>0</v>
      </c>
      <c r="E18" s="8"/>
      <c r="F18" s="98">
        <f>IF(E18 &lt;&gt; 0,VLOOKUP(A18,Teilnehmer!$A$6:$P$100,9,)+E18,0)</f>
        <v>0</v>
      </c>
      <c r="G18" s="8"/>
      <c r="H18" s="98">
        <f>IF(G18 &lt;&gt; 0,VLOOKUP(A18,Teilnehmer!$A$6:$P$100,9,)+G18,0)</f>
        <v>0</v>
      </c>
      <c r="I18" s="99">
        <f t="shared" si="0"/>
        <v>0</v>
      </c>
      <c r="J18" s="98">
        <f>IFERROR(VLOOKUP(A18,Teilnehmer!$A$6:$M$100,9,),0)</f>
        <v>5</v>
      </c>
      <c r="K18" s="99">
        <f t="shared" si="1"/>
        <v>0</v>
      </c>
      <c r="L18" s="203"/>
      <c r="M18" s="203"/>
      <c r="N18" s="203"/>
      <c r="O18" s="207"/>
      <c r="P18" s="37"/>
      <c r="Q18" s="98">
        <f>IF(P18 &lt;&gt; 0,VLOOKUP(A18,Teilnehmer!$A$6:$P$100,10,0)+P18,0)</f>
        <v>0</v>
      </c>
      <c r="R18" s="7"/>
      <c r="S18" s="98">
        <f>IF(R18 &lt;&gt; 0,VLOOKUP(A18,Teilnehmer!$A$6:$P$100,10,)+R18,0)</f>
        <v>0</v>
      </c>
      <c r="T18" s="7"/>
      <c r="U18" s="98">
        <f>IF(T18 &lt;&gt; 0,VLOOKUP(A18,Teilnehmer!A$6:$P$100,10,)+T18,0)</f>
        <v>0</v>
      </c>
      <c r="V18" s="99">
        <f t="shared" si="4"/>
        <v>0</v>
      </c>
      <c r="W18" s="98">
        <f>IFERROR(VLOOKUP(A18,Teilnehmer!$A$6:$M$100,10,),0)</f>
        <v>5</v>
      </c>
      <c r="X18" s="99">
        <f t="shared" si="5"/>
        <v>0</v>
      </c>
      <c r="Y18" s="203"/>
      <c r="Z18" s="203"/>
      <c r="AA18" s="203"/>
      <c r="AB18" s="207"/>
    </row>
    <row r="19" spans="1:28" ht="16.2" thickBot="1" x14ac:dyDescent="0.35">
      <c r="A19" s="16" t="s">
        <v>119</v>
      </c>
      <c r="B19" s="31" t="s">
        <v>10</v>
      </c>
      <c r="C19" s="16">
        <v>125</v>
      </c>
      <c r="D19" s="160">
        <f>IF(C19 &lt;&gt; 0,VLOOKUP(A19,Teilnehmer!$A$6:$P$100,9,)+C19,0)</f>
        <v>140</v>
      </c>
      <c r="E19" s="17">
        <v>125</v>
      </c>
      <c r="F19" s="160">
        <f>IF(E19 &lt;&gt; 0,VLOOKUP(A19,Teilnehmer!$A$6:$P$100,9,)+E19,0)</f>
        <v>140</v>
      </c>
      <c r="G19" s="17">
        <v>125</v>
      </c>
      <c r="H19" s="160">
        <f>IF(G19 &lt;&gt; 0,VLOOKUP(A19,Teilnehmer!$A$6:$P$100,9,)+G19,0)</f>
        <v>140</v>
      </c>
      <c r="I19" s="100">
        <f t="shared" si="0"/>
        <v>375</v>
      </c>
      <c r="J19" s="160">
        <f>IFERROR(VLOOKUP(A19,Teilnehmer!$A$6:$M$100,9,),0)</f>
        <v>15</v>
      </c>
      <c r="K19" s="100">
        <f t="shared" si="1"/>
        <v>420</v>
      </c>
      <c r="L19" s="212"/>
      <c r="M19" s="212"/>
      <c r="N19" s="212"/>
      <c r="O19" s="210"/>
      <c r="P19" s="36"/>
      <c r="Q19" s="160">
        <f>IF(P19 &lt;&gt; 0,VLOOKUP(A19,Teilnehmer!$A$6:$P$100,10,0)+P19,0)</f>
        <v>0</v>
      </c>
      <c r="R19" s="23"/>
      <c r="S19" s="160">
        <f>IF(R19 &lt;&gt; 0,VLOOKUP(A19,Teilnehmer!$A$6:$P$100,10,)+R19,0)</f>
        <v>0</v>
      </c>
      <c r="T19" s="23"/>
      <c r="U19" s="160">
        <f>IF(T19 &lt;&gt; 0,VLOOKUP(A19,Teilnehmer!A$6:$P$100,10,)+T19,0)</f>
        <v>0</v>
      </c>
      <c r="V19" s="100">
        <f t="shared" si="4"/>
        <v>0</v>
      </c>
      <c r="W19" s="160">
        <f>IFERROR(VLOOKUP(A19,Teilnehmer!$A$6:$M$100,10,),0)</f>
        <v>15</v>
      </c>
      <c r="X19" s="100">
        <f t="shared" si="5"/>
        <v>0</v>
      </c>
      <c r="Y19" s="212"/>
      <c r="Z19" s="212"/>
      <c r="AA19" s="212"/>
      <c r="AB19" s="210"/>
    </row>
    <row r="20" spans="1:28" ht="15.6" x14ac:dyDescent="0.3">
      <c r="A20" s="9" t="s">
        <v>44</v>
      </c>
      <c r="B20" s="32" t="s">
        <v>11</v>
      </c>
      <c r="C20" s="9"/>
      <c r="D20" s="101">
        <f>IF(C20 &lt;&gt; 0,VLOOKUP(A20,Teilnehmer!$A$6:$P$100,9,)+C20,0)</f>
        <v>0</v>
      </c>
      <c r="E20" s="10"/>
      <c r="F20" s="101">
        <f>IF(E20 &lt;&gt; 0,VLOOKUP(A20,Teilnehmer!$A$6:$P$100,9,)+E20,0)</f>
        <v>0</v>
      </c>
      <c r="G20" s="10"/>
      <c r="H20" s="101">
        <f>IF(G20 &lt;&gt; 0,VLOOKUP(A20,Teilnehmer!$A$6:$P$100,9,)+G20,0)</f>
        <v>0</v>
      </c>
      <c r="I20" s="101">
        <f t="shared" si="0"/>
        <v>0</v>
      </c>
      <c r="J20" s="101">
        <f>IFERROR(VLOOKUP(A20,Teilnehmer!$A$6:$M$100,9,),0)</f>
        <v>10</v>
      </c>
      <c r="K20" s="101">
        <f t="shared" si="1"/>
        <v>0</v>
      </c>
      <c r="L20" s="201">
        <f>SUM(D21,D22,D24,D25)</f>
        <v>751</v>
      </c>
      <c r="M20" s="201">
        <v>780</v>
      </c>
      <c r="N20" s="201">
        <f>SUM(H22,H23,H24,H25)</f>
        <v>800</v>
      </c>
      <c r="O20" s="205">
        <f>L20+M20+N20</f>
        <v>2331</v>
      </c>
      <c r="P20" s="40"/>
      <c r="Q20" s="101">
        <f>IF(P20 &lt;&gt; 0,VLOOKUP(A20,Teilnehmer!$A$6:$P$100,10,0)+P20,0)</f>
        <v>0</v>
      </c>
      <c r="R20" s="26"/>
      <c r="S20" s="101">
        <f>IF(R20 &lt;&gt; 0,VLOOKUP(A20,Teilnehmer!$A$6:$P$100,10,)+R20,0)</f>
        <v>0</v>
      </c>
      <c r="T20" s="26"/>
      <c r="U20" s="101">
        <f>IF(T20 &lt;&gt; 0,VLOOKUP(A20,Teilnehmer!A$6:$P$100,10,)+T20,0)</f>
        <v>0</v>
      </c>
      <c r="V20" s="101">
        <f t="shared" si="4"/>
        <v>0</v>
      </c>
      <c r="W20" s="101">
        <f>IFERROR(VLOOKUP(A20,Teilnehmer!$A$6:$M$100,10,),0)</f>
        <v>10</v>
      </c>
      <c r="X20" s="101">
        <f t="shared" si="5"/>
        <v>0</v>
      </c>
      <c r="Y20" s="201">
        <f t="shared" ref="Y20" si="10">SUM(Q20:Q27)- MIN(Q20:Q27)</f>
        <v>724</v>
      </c>
      <c r="Z20" s="201">
        <f t="shared" ref="Z20" si="11">SUM(S20:S27)- MIN(S20:S27)</f>
        <v>789</v>
      </c>
      <c r="AA20" s="201">
        <f t="shared" ref="AA20" si="12">SUM(U20:U27)- MIN(U20:U27)</f>
        <v>721</v>
      </c>
      <c r="AB20" s="205">
        <f t="shared" ref="AB20" si="13">Y20+Z20+AA20</f>
        <v>2234</v>
      </c>
    </row>
    <row r="21" spans="1:28" ht="15.6" x14ac:dyDescent="0.3">
      <c r="A21" s="11" t="s">
        <v>43</v>
      </c>
      <c r="B21" s="30" t="s">
        <v>11</v>
      </c>
      <c r="C21" s="11">
        <v>176</v>
      </c>
      <c r="D21" s="98">
        <f>IF(C21 &lt;&gt; 0,VLOOKUP(A21,Teilnehmer!$A$6:$P$100,9,)+C21,0)</f>
        <v>180</v>
      </c>
      <c r="E21" s="8">
        <v>177</v>
      </c>
      <c r="F21" s="98">
        <f>IF(E21 &lt;&gt; 0,VLOOKUP(A21,Teilnehmer!$A$6:$P$100,9,)+E21,0)</f>
        <v>181</v>
      </c>
      <c r="G21" s="8">
        <v>162</v>
      </c>
      <c r="H21" s="98">
        <f>IF(G21 &lt;&gt; 0,VLOOKUP(A21,Teilnehmer!$A$6:$P$100,9,)+G21,0)</f>
        <v>166</v>
      </c>
      <c r="I21" s="99">
        <f t="shared" si="0"/>
        <v>515</v>
      </c>
      <c r="J21" s="98">
        <f>IFERROR(VLOOKUP(A21,Teilnehmer!$A$6:$M$100,9,),0)</f>
        <v>4</v>
      </c>
      <c r="K21" s="99">
        <f t="shared" si="1"/>
        <v>527</v>
      </c>
      <c r="L21" s="202"/>
      <c r="M21" s="202"/>
      <c r="N21" s="202"/>
      <c r="O21" s="206"/>
      <c r="P21" s="37">
        <v>171</v>
      </c>
      <c r="Q21" s="98">
        <f>IF(P21 &lt;&gt; 0,VLOOKUP(A21,Teilnehmer!$A$6:$P$100,10,0)+P21,0)</f>
        <v>175</v>
      </c>
      <c r="R21" s="7">
        <v>226</v>
      </c>
      <c r="S21" s="98">
        <f>IF(R21 &lt;&gt; 0,VLOOKUP(A21,Teilnehmer!$A$6:$P$100,10,)+R21,0)</f>
        <v>230</v>
      </c>
      <c r="T21" s="7">
        <v>191</v>
      </c>
      <c r="U21" s="98">
        <f>IF(T21 &lt;&gt; 0,VLOOKUP(A21,Teilnehmer!A$6:$P$100,10,)+T21,0)</f>
        <v>195</v>
      </c>
      <c r="V21" s="99">
        <f t="shared" si="4"/>
        <v>588</v>
      </c>
      <c r="W21" s="98">
        <f>IFERROR(VLOOKUP(A21,Teilnehmer!$A$6:$M$100,10,),0)</f>
        <v>4</v>
      </c>
      <c r="X21" s="99">
        <f t="shared" si="5"/>
        <v>600</v>
      </c>
      <c r="Y21" s="202"/>
      <c r="Z21" s="202"/>
      <c r="AA21" s="202"/>
      <c r="AB21" s="206"/>
    </row>
    <row r="22" spans="1:28" ht="15.6" x14ac:dyDescent="0.3">
      <c r="A22" s="11" t="s">
        <v>46</v>
      </c>
      <c r="B22" s="30" t="s">
        <v>11</v>
      </c>
      <c r="C22" s="11">
        <v>212</v>
      </c>
      <c r="D22" s="98">
        <f>IF(C22 &lt;&gt; 0,VLOOKUP(A22,Teilnehmer!$A$6:$P$100,9,)+C22,0)</f>
        <v>217</v>
      </c>
      <c r="E22" s="8">
        <v>205</v>
      </c>
      <c r="F22" s="98">
        <f>IF(E22 &lt;&gt; 0,VLOOKUP(A22,Teilnehmer!$A$6:$P$100,9,)+E22,0)</f>
        <v>210</v>
      </c>
      <c r="G22" s="8">
        <v>212</v>
      </c>
      <c r="H22" s="98">
        <f>IF(G22 &lt;&gt; 0,VLOOKUP(A22,Teilnehmer!$A$6:$P$100,9,)+G22,0)</f>
        <v>217</v>
      </c>
      <c r="I22" s="99">
        <f t="shared" si="0"/>
        <v>629</v>
      </c>
      <c r="J22" s="98">
        <f>IFERROR(VLOOKUP(A22,Teilnehmer!$A$6:$M$100,9,),0)</f>
        <v>5</v>
      </c>
      <c r="K22" s="99">
        <f t="shared" si="1"/>
        <v>644</v>
      </c>
      <c r="L22" s="202"/>
      <c r="M22" s="202"/>
      <c r="N22" s="202"/>
      <c r="O22" s="206"/>
      <c r="P22" s="37">
        <v>170</v>
      </c>
      <c r="Q22" s="98">
        <f>IF(P22 &lt;&gt; 0,VLOOKUP(A22,Teilnehmer!$A$6:$P$100,10,0)+P22,0)</f>
        <v>177</v>
      </c>
      <c r="R22" s="7">
        <v>159</v>
      </c>
      <c r="S22" s="98">
        <f>IF(R22 &lt;&gt; 0,VLOOKUP(A22,Teilnehmer!$A$6:$P$100,10,)+R22,0)</f>
        <v>166</v>
      </c>
      <c r="T22" s="7">
        <v>167</v>
      </c>
      <c r="U22" s="98">
        <f>IF(T22 &lt;&gt; 0,VLOOKUP(A22,Teilnehmer!A$6:$P$100,10,)+T22,0)</f>
        <v>174</v>
      </c>
      <c r="V22" s="99">
        <f t="shared" si="4"/>
        <v>496</v>
      </c>
      <c r="W22" s="98">
        <f>IFERROR(VLOOKUP(A22,Teilnehmer!$A$6:$M$100,10,),0)</f>
        <v>7</v>
      </c>
      <c r="X22" s="99">
        <f t="shared" si="5"/>
        <v>517</v>
      </c>
      <c r="Y22" s="202"/>
      <c r="Z22" s="202"/>
      <c r="AA22" s="202"/>
      <c r="AB22" s="206"/>
    </row>
    <row r="23" spans="1:28" ht="15.6" x14ac:dyDescent="0.3">
      <c r="A23" s="11" t="s">
        <v>94</v>
      </c>
      <c r="B23" s="30" t="s">
        <v>11</v>
      </c>
      <c r="C23" s="11">
        <v>148</v>
      </c>
      <c r="D23" s="98">
        <f>IF(C23 &lt;&gt; 0,VLOOKUP(A23,Teilnehmer!$A$6:$P$100,9,)+C23,0)</f>
        <v>163</v>
      </c>
      <c r="E23" s="8">
        <v>171</v>
      </c>
      <c r="F23" s="98">
        <f>IF(E23 &lt;&gt; 0,VLOOKUP(A23,Teilnehmer!$A$6:$P$100,9,)+E23,0)</f>
        <v>186</v>
      </c>
      <c r="G23" s="8">
        <v>174</v>
      </c>
      <c r="H23" s="98">
        <f>IF(G23 &lt;&gt; 0,VLOOKUP(A23,Teilnehmer!$A$6:$P$100,9,)+G23,0)</f>
        <v>189</v>
      </c>
      <c r="I23" s="99">
        <f t="shared" si="0"/>
        <v>493</v>
      </c>
      <c r="J23" s="98">
        <f>IFERROR(VLOOKUP(A23,Teilnehmer!$A$6:$M$100,9,),0)</f>
        <v>15</v>
      </c>
      <c r="K23" s="99">
        <f t="shared" si="1"/>
        <v>538</v>
      </c>
      <c r="L23" s="202"/>
      <c r="M23" s="202"/>
      <c r="N23" s="202"/>
      <c r="O23" s="206"/>
      <c r="P23" s="37"/>
      <c r="Q23" s="98">
        <f>IF(P23 &lt;&gt; 0,VLOOKUP(A23,Teilnehmer!$A$6:$P$100,10,0)+P23,0)</f>
        <v>0</v>
      </c>
      <c r="R23" s="7"/>
      <c r="S23" s="98">
        <f>IF(R23 &lt;&gt; 0,VLOOKUP(A23,Teilnehmer!$A$6:$P$100,10,)+R23,0)</f>
        <v>0</v>
      </c>
      <c r="T23" s="7"/>
      <c r="U23" s="98">
        <f>IF(T23 &lt;&gt; 0,VLOOKUP(A23,Teilnehmer!A$6:$P$100,10,)+T23,0)</f>
        <v>0</v>
      </c>
      <c r="V23" s="99">
        <f t="shared" si="4"/>
        <v>0</v>
      </c>
      <c r="W23" s="98">
        <f>IFERROR(VLOOKUP(A23,Teilnehmer!$A$6:$M$100,10,),0)</f>
        <v>15</v>
      </c>
      <c r="X23" s="99">
        <f t="shared" si="5"/>
        <v>0</v>
      </c>
      <c r="Y23" s="202"/>
      <c r="Z23" s="202"/>
      <c r="AA23" s="202"/>
      <c r="AB23" s="206"/>
    </row>
    <row r="24" spans="1:28" ht="15.6" x14ac:dyDescent="0.3">
      <c r="A24" s="11" t="s">
        <v>47</v>
      </c>
      <c r="B24" s="30" t="s">
        <v>11</v>
      </c>
      <c r="C24" s="11">
        <v>167</v>
      </c>
      <c r="D24" s="98">
        <f>IF(C24 &lt;&gt; 0,VLOOKUP(A24,Teilnehmer!$A$6:$P$100,9,)+C24,0)</f>
        <v>173</v>
      </c>
      <c r="E24" s="8">
        <v>183</v>
      </c>
      <c r="F24" s="98">
        <f>IF(E24 &lt;&gt; 0,VLOOKUP(A24,Teilnehmer!$A$6:$P$100,9,)+E24,0)</f>
        <v>189</v>
      </c>
      <c r="G24" s="8">
        <v>202</v>
      </c>
      <c r="H24" s="98">
        <f>IF(G24 &lt;&gt; 0,VLOOKUP(A24,Teilnehmer!$A$6:$P$100,9,)+G24,0)</f>
        <v>208</v>
      </c>
      <c r="I24" s="99">
        <f t="shared" si="0"/>
        <v>552</v>
      </c>
      <c r="J24" s="98">
        <f>IFERROR(VLOOKUP(A24,Teilnehmer!$A$6:$M$100,9,),0)</f>
        <v>6</v>
      </c>
      <c r="K24" s="99">
        <f t="shared" si="1"/>
        <v>570</v>
      </c>
      <c r="L24" s="202"/>
      <c r="M24" s="202"/>
      <c r="N24" s="202"/>
      <c r="O24" s="206"/>
      <c r="P24" s="37">
        <v>181</v>
      </c>
      <c r="Q24" s="98">
        <f>IF(P24 &lt;&gt; 0,VLOOKUP(A24,Teilnehmer!$A$6:$P$100,10,0)+P24,0)</f>
        <v>187</v>
      </c>
      <c r="R24" s="7">
        <v>188</v>
      </c>
      <c r="S24" s="98">
        <f>IF(R24 &lt;&gt; 0,VLOOKUP(A24,Teilnehmer!$A$6:$P$100,10,)+R24,0)</f>
        <v>194</v>
      </c>
      <c r="T24" s="7">
        <v>164</v>
      </c>
      <c r="U24" s="98">
        <f>IF(T24 &lt;&gt; 0,VLOOKUP(A24,Teilnehmer!A$6:$P$100,10,)+T24,0)</f>
        <v>170</v>
      </c>
      <c r="V24" s="99">
        <f t="shared" si="4"/>
        <v>533</v>
      </c>
      <c r="W24" s="98">
        <f>IFERROR(VLOOKUP(A24,Teilnehmer!$A$6:$M$100,10,),0)</f>
        <v>6</v>
      </c>
      <c r="X24" s="99">
        <f t="shared" si="5"/>
        <v>551</v>
      </c>
      <c r="Y24" s="202"/>
      <c r="Z24" s="202"/>
      <c r="AA24" s="202"/>
      <c r="AB24" s="206"/>
    </row>
    <row r="25" spans="1:28" ht="15.6" x14ac:dyDescent="0.3">
      <c r="A25" s="11" t="s">
        <v>45</v>
      </c>
      <c r="B25" s="30" t="s">
        <v>11</v>
      </c>
      <c r="C25" s="11">
        <v>172</v>
      </c>
      <c r="D25" s="98">
        <f>IF(C25 &lt;&gt; 0,VLOOKUP(A25,Teilnehmer!$A$6:$P$100,9,)+C25,0)</f>
        <v>181</v>
      </c>
      <c r="E25" s="8">
        <v>191</v>
      </c>
      <c r="F25" s="98">
        <f>IF(E25 &lt;&gt; 0,VLOOKUP(A25,Teilnehmer!$A$6:$P$100,9,)+E25,0)</f>
        <v>200</v>
      </c>
      <c r="G25" s="8">
        <v>177</v>
      </c>
      <c r="H25" s="98">
        <f>IF(G25 &lt;&gt; 0,VLOOKUP(A25,Teilnehmer!$A$6:$P$100,9,)+G25,0)</f>
        <v>186</v>
      </c>
      <c r="I25" s="99">
        <f t="shared" si="0"/>
        <v>540</v>
      </c>
      <c r="J25" s="98">
        <f>IFERROR(VLOOKUP(A25,Teilnehmer!$A$6:$M$100,9,),0)</f>
        <v>9</v>
      </c>
      <c r="K25" s="99">
        <f t="shared" si="1"/>
        <v>567</v>
      </c>
      <c r="L25" s="202"/>
      <c r="M25" s="202"/>
      <c r="N25" s="202"/>
      <c r="O25" s="206"/>
      <c r="P25" s="37">
        <v>176</v>
      </c>
      <c r="Q25" s="98">
        <f>IF(P25 &lt;&gt; 0,VLOOKUP(A25,Teilnehmer!$A$6:$P$100,10,0)+P25,0)</f>
        <v>185</v>
      </c>
      <c r="R25" s="7">
        <v>190</v>
      </c>
      <c r="S25" s="98">
        <f>IF(R25 &lt;&gt; 0,VLOOKUP(A25,Teilnehmer!$A$6:$P$100,10,)+R25,0)</f>
        <v>199</v>
      </c>
      <c r="T25" s="7">
        <v>173</v>
      </c>
      <c r="U25" s="98">
        <f>IF(T25 &lt;&gt; 0,VLOOKUP(A25,Teilnehmer!A$6:$P$100,10,)+T25,0)</f>
        <v>182</v>
      </c>
      <c r="V25" s="99">
        <f t="shared" si="4"/>
        <v>539</v>
      </c>
      <c r="W25" s="98">
        <f>IFERROR(VLOOKUP(A25,Teilnehmer!$A$6:$M$100,10,),0)</f>
        <v>9</v>
      </c>
      <c r="X25" s="99">
        <f t="shared" si="5"/>
        <v>566</v>
      </c>
      <c r="Y25" s="202"/>
      <c r="Z25" s="202"/>
      <c r="AA25" s="202"/>
      <c r="AB25" s="206"/>
    </row>
    <row r="26" spans="1:28" ht="15.6" x14ac:dyDescent="0.3">
      <c r="A26" s="11"/>
      <c r="B26" s="30" t="s">
        <v>11</v>
      </c>
      <c r="C26" s="11"/>
      <c r="D26" s="98">
        <f>IF(C26 &lt;&gt; 0,VLOOKUP(A26,Teilnehmer!$A$6:$P$100,9,)+C26,0)</f>
        <v>0</v>
      </c>
      <c r="E26" s="8"/>
      <c r="F26" s="98">
        <f>IF(E26 &lt;&gt; 0,VLOOKUP(A26,Teilnehmer!$A$6:$P$100,9,)+E26,0)</f>
        <v>0</v>
      </c>
      <c r="G26" s="8"/>
      <c r="H26" s="98">
        <f>IF(G26 &lt;&gt; 0,VLOOKUP(A26,Teilnehmer!$A$6:$P$100,9,)+G26,0)</f>
        <v>0</v>
      </c>
      <c r="I26" s="99">
        <f t="shared" si="0"/>
        <v>0</v>
      </c>
      <c r="J26" s="98">
        <f>IFERROR(VLOOKUP(A26,Teilnehmer!$A$6:$M$100,9,),0)</f>
        <v>0</v>
      </c>
      <c r="K26" s="99">
        <f t="shared" si="1"/>
        <v>0</v>
      </c>
      <c r="L26" s="203"/>
      <c r="M26" s="203"/>
      <c r="N26" s="203"/>
      <c r="O26" s="207"/>
      <c r="P26" s="37"/>
      <c r="Q26" s="98">
        <f>IF(P26 &lt;&gt; 0,VLOOKUP(A26,Teilnehmer!$A$6:$P$100,10,0)+P26,0)</f>
        <v>0</v>
      </c>
      <c r="R26" s="7"/>
      <c r="S26" s="98">
        <f>IF(R26 &lt;&gt; 0,VLOOKUP(A26,Teilnehmer!$A$6:$P$100,10,)+R26,0)</f>
        <v>0</v>
      </c>
      <c r="T26" s="7"/>
      <c r="U26" s="98">
        <f>IF(T26 &lt;&gt; 0,VLOOKUP(A26,Teilnehmer!A$6:$P$100,10,)+T26,0)</f>
        <v>0</v>
      </c>
      <c r="V26" s="99">
        <f t="shared" si="4"/>
        <v>0</v>
      </c>
      <c r="W26" s="98">
        <f>IFERROR(VLOOKUP(A26,Teilnehmer!$A$6:$M$100,10,),0)</f>
        <v>0</v>
      </c>
      <c r="X26" s="99">
        <f t="shared" si="5"/>
        <v>0</v>
      </c>
      <c r="Y26" s="203"/>
      <c r="Z26" s="203"/>
      <c r="AA26" s="203"/>
      <c r="AB26" s="207"/>
    </row>
    <row r="27" spans="1:28" ht="16.2" thickBot="1" x14ac:dyDescent="0.35">
      <c r="A27" s="12" t="s">
        <v>120</v>
      </c>
      <c r="B27" s="33" t="s">
        <v>11</v>
      </c>
      <c r="C27" s="12"/>
      <c r="D27" s="161">
        <f>IF(C27 &lt;&gt; 0,VLOOKUP(A27,Teilnehmer!$A$6:$P$100,9,)+C27,0)</f>
        <v>0</v>
      </c>
      <c r="E27" s="13"/>
      <c r="F27" s="161">
        <f>IF(E27 &lt;&gt; 0,VLOOKUP(A27,Teilnehmer!$A$6:$P$100,9,)+E27,0)</f>
        <v>0</v>
      </c>
      <c r="G27" s="13"/>
      <c r="H27" s="161">
        <f>IF(G27 &lt;&gt; 0,VLOOKUP(A27,Teilnehmer!$A$6:$P$100,9,)+G27,0)</f>
        <v>0</v>
      </c>
      <c r="I27" s="102">
        <f t="shared" si="0"/>
        <v>0</v>
      </c>
      <c r="J27" s="161">
        <f>IFERROR(VLOOKUP(A27,Teilnehmer!$A$6:$M$100,9,),0)</f>
        <v>0</v>
      </c>
      <c r="K27" s="102">
        <f t="shared" si="1"/>
        <v>0</v>
      </c>
      <c r="L27" s="204"/>
      <c r="M27" s="204"/>
      <c r="N27" s="204"/>
      <c r="O27" s="208"/>
      <c r="P27" s="38"/>
      <c r="Q27" s="161">
        <f>IF(P27 &lt;&gt; 0,VLOOKUP(A27,Teilnehmer!$A$6:$P$100,10,0)+P27,0)</f>
        <v>0</v>
      </c>
      <c r="R27" s="24"/>
      <c r="S27" s="161">
        <f>IF(R27 &lt;&gt; 0,VLOOKUP(A27,Teilnehmer!$A$6:$P$100,10,)+R27,0)</f>
        <v>0</v>
      </c>
      <c r="T27" s="24"/>
      <c r="U27" s="161">
        <f>IF(T27 &lt;&gt; 0,VLOOKUP(A27,Teilnehmer!A$6:$P$100,10,)+T27,0)</f>
        <v>0</v>
      </c>
      <c r="V27" s="102">
        <f t="shared" si="4"/>
        <v>0</v>
      </c>
      <c r="W27" s="161" t="str">
        <f>IFERROR(VLOOKUP(A27,Teilnehmer!$A$6:$M$100,10,),0)</f>
        <v/>
      </c>
      <c r="X27" s="102">
        <f t="shared" si="5"/>
        <v>0</v>
      </c>
      <c r="Y27" s="204"/>
      <c r="Z27" s="204"/>
      <c r="AA27" s="204"/>
      <c r="AB27" s="208"/>
    </row>
    <row r="28" spans="1:28" ht="15.6" x14ac:dyDescent="0.3">
      <c r="A28" s="14" t="s">
        <v>51</v>
      </c>
      <c r="B28" s="29" t="s">
        <v>12</v>
      </c>
      <c r="C28" s="14">
        <v>179</v>
      </c>
      <c r="D28" s="98">
        <f>IF(C28 &lt;&gt; 0,VLOOKUP(A28,Teilnehmer!$A$6:$P$100,9,)+C28,0)</f>
        <v>179</v>
      </c>
      <c r="E28" s="15">
        <v>191</v>
      </c>
      <c r="F28" s="98">
        <f>IF(E28 &lt;&gt; 0,VLOOKUP(A28,Teilnehmer!$A$6:$P$100,9,)+E28,0)</f>
        <v>191</v>
      </c>
      <c r="G28" s="15">
        <v>245</v>
      </c>
      <c r="H28" s="98">
        <f>IF(G28 &lt;&gt; 0,VLOOKUP(A28,Teilnehmer!$A$6:$P$100,9,)+G28,0)</f>
        <v>245</v>
      </c>
      <c r="I28" s="98">
        <f t="shared" si="0"/>
        <v>615</v>
      </c>
      <c r="J28" s="98">
        <f>IFERROR(VLOOKUP(A28,Teilnehmer!$A$6:$M$100,9,),0)</f>
        <v>0</v>
      </c>
      <c r="K28" s="98">
        <f t="shared" si="1"/>
        <v>615</v>
      </c>
      <c r="L28" s="211">
        <f>SUM(D28,D29,D30,D32)</f>
        <v>727</v>
      </c>
      <c r="M28" s="211">
        <v>721</v>
      </c>
      <c r="N28" s="211">
        <f>SUM(H28,H29,H31,H33)</f>
        <v>837</v>
      </c>
      <c r="O28" s="209">
        <f>L28+M28+N28</f>
        <v>2285</v>
      </c>
      <c r="P28" s="39">
        <v>234</v>
      </c>
      <c r="Q28" s="98">
        <f>IF(P28 &lt;&gt; 0,VLOOKUP(A28,Teilnehmer!$A$6:$P$100,10,0)+P28,0)</f>
        <v>234</v>
      </c>
      <c r="R28" s="25">
        <v>193</v>
      </c>
      <c r="S28" s="98">
        <f>IF(R28 &lt;&gt; 0,VLOOKUP(A28,Teilnehmer!$A$6:$P$100,10,)+R28,0)</f>
        <v>193</v>
      </c>
      <c r="T28" s="25">
        <v>227</v>
      </c>
      <c r="U28" s="98">
        <f>IF(T28 &lt;&gt; 0,VLOOKUP(A28,Teilnehmer!A$6:$P$100,10,)+T28,0)</f>
        <v>227</v>
      </c>
      <c r="V28" s="98">
        <f t="shared" si="4"/>
        <v>654</v>
      </c>
      <c r="W28" s="98">
        <f>IFERROR(VLOOKUP(A28,Teilnehmer!$A$6:$M$100,10,),0)</f>
        <v>0</v>
      </c>
      <c r="X28" s="98">
        <f t="shared" si="5"/>
        <v>654</v>
      </c>
      <c r="Y28" s="211">
        <v>780</v>
      </c>
      <c r="Z28" s="211">
        <v>724</v>
      </c>
      <c r="AA28" s="211">
        <f>SUM(U28,U30,U31,U33)</f>
        <v>747</v>
      </c>
      <c r="AB28" s="209">
        <f t="shared" ref="AB28" si="14">Y28+Z28+AA28</f>
        <v>2251</v>
      </c>
    </row>
    <row r="29" spans="1:28" ht="15.6" x14ac:dyDescent="0.3">
      <c r="A29" s="11" t="s">
        <v>49</v>
      </c>
      <c r="B29" s="30" t="s">
        <v>12</v>
      </c>
      <c r="C29" s="11">
        <v>188</v>
      </c>
      <c r="D29" s="98">
        <f>IF(C29 &lt;&gt; 0,VLOOKUP(A29,Teilnehmer!$A$6:$P$100,9,)+C29,0)</f>
        <v>209</v>
      </c>
      <c r="E29" s="8">
        <v>154</v>
      </c>
      <c r="F29" s="98">
        <f>IF(E29 &lt;&gt; 0,VLOOKUP(A29,Teilnehmer!$A$6:$P$100,9,)+E29,0)</f>
        <v>175</v>
      </c>
      <c r="G29" s="8">
        <v>186</v>
      </c>
      <c r="H29" s="98">
        <f>IF(G29 &lt;&gt; 0,VLOOKUP(A29,Teilnehmer!$A$6:$P$100,9,)+G29,0)</f>
        <v>207</v>
      </c>
      <c r="I29" s="99">
        <f t="shared" si="0"/>
        <v>528</v>
      </c>
      <c r="J29" s="98">
        <f>IFERROR(VLOOKUP(A29,Teilnehmer!$A$6:$M$100,9,),0)</f>
        <v>21</v>
      </c>
      <c r="K29" s="99">
        <f t="shared" si="1"/>
        <v>591</v>
      </c>
      <c r="L29" s="202"/>
      <c r="M29" s="202"/>
      <c r="N29" s="202"/>
      <c r="O29" s="206"/>
      <c r="P29" s="37">
        <v>137</v>
      </c>
      <c r="Q29" s="98">
        <f>IF(P29 &lt;&gt; 0,VLOOKUP(A29,Teilnehmer!$A$6:$P$100,10,0)+P29,0)</f>
        <v>159</v>
      </c>
      <c r="R29" s="7">
        <v>146</v>
      </c>
      <c r="S29" s="98">
        <f>IF(R29 &lt;&gt; 0,VLOOKUP(A29,Teilnehmer!$A$6:$P$100,10,)+R29,0)</f>
        <v>168</v>
      </c>
      <c r="T29" s="7">
        <v>132</v>
      </c>
      <c r="U29" s="98">
        <f>IF(T29 &lt;&gt; 0,VLOOKUP(A29,Teilnehmer!A$6:$P$100,10,)+T29,0)</f>
        <v>154</v>
      </c>
      <c r="V29" s="99">
        <f t="shared" si="4"/>
        <v>415</v>
      </c>
      <c r="W29" s="98">
        <f>IFERROR(VLOOKUP(A29,Teilnehmer!$A$6:$M$100,10,),0)</f>
        <v>22</v>
      </c>
      <c r="X29" s="99">
        <f t="shared" si="5"/>
        <v>481</v>
      </c>
      <c r="Y29" s="202"/>
      <c r="Z29" s="202"/>
      <c r="AA29" s="202"/>
      <c r="AB29" s="206"/>
    </row>
    <row r="30" spans="1:28" ht="15.6" x14ac:dyDescent="0.3">
      <c r="A30" s="11" t="s">
        <v>48</v>
      </c>
      <c r="B30" s="30" t="s">
        <v>12</v>
      </c>
      <c r="C30" s="11">
        <v>144</v>
      </c>
      <c r="D30" s="98">
        <f>IF(C30 &lt;&gt; 0,VLOOKUP(A30,Teilnehmer!$A$6:$P$100,9,)+C30,0)</f>
        <v>173</v>
      </c>
      <c r="E30" s="8">
        <v>107</v>
      </c>
      <c r="F30" s="98">
        <f>IF(E30 &lt;&gt; 0,VLOOKUP(A30,Teilnehmer!$A$6:$P$100,9,)+E30,0)</f>
        <v>136</v>
      </c>
      <c r="G30" s="8">
        <v>116</v>
      </c>
      <c r="H30" s="98">
        <f>IF(G30 &lt;&gt; 0,VLOOKUP(A30,Teilnehmer!$A$6:$P$100,9,)+G30,0)</f>
        <v>145</v>
      </c>
      <c r="I30" s="99">
        <f t="shared" si="0"/>
        <v>367</v>
      </c>
      <c r="J30" s="98">
        <f>IFERROR(VLOOKUP(A30,Teilnehmer!$A$6:$M$100,9,),0)</f>
        <v>29</v>
      </c>
      <c r="K30" s="99">
        <f t="shared" si="1"/>
        <v>454</v>
      </c>
      <c r="L30" s="202"/>
      <c r="M30" s="202"/>
      <c r="N30" s="202"/>
      <c r="O30" s="206"/>
      <c r="P30" s="37">
        <v>144</v>
      </c>
      <c r="Q30" s="98">
        <f>IF(P30 &lt;&gt; 0,VLOOKUP(A30,Teilnehmer!$A$6:$P$100,10,0)+P30,0)</f>
        <v>173</v>
      </c>
      <c r="R30" s="7">
        <v>143</v>
      </c>
      <c r="S30" s="98">
        <f>IF(R30 &lt;&gt; 0,VLOOKUP(A30,Teilnehmer!$A$6:$P$100,10,)+R30,0)</f>
        <v>172</v>
      </c>
      <c r="T30" s="7">
        <v>143</v>
      </c>
      <c r="U30" s="98">
        <f>IF(T30 &lt;&gt; 0,VLOOKUP(A30,Teilnehmer!A$6:$P$100,10,)+T30,0)</f>
        <v>172</v>
      </c>
      <c r="V30" s="99">
        <f t="shared" si="4"/>
        <v>430</v>
      </c>
      <c r="W30" s="98">
        <f>IFERROR(VLOOKUP(A30,Teilnehmer!$A$6:$M$100,10,),0)</f>
        <v>29</v>
      </c>
      <c r="X30" s="99">
        <f t="shared" si="5"/>
        <v>517</v>
      </c>
      <c r="Y30" s="202"/>
      <c r="Z30" s="202"/>
      <c r="AA30" s="202"/>
      <c r="AB30" s="206"/>
    </row>
    <row r="31" spans="1:28" ht="15.6" x14ac:dyDescent="0.3">
      <c r="A31" s="11" t="s">
        <v>84</v>
      </c>
      <c r="B31" s="30" t="s">
        <v>12</v>
      </c>
      <c r="C31" s="11">
        <v>106</v>
      </c>
      <c r="D31" s="98">
        <f>IF(C31 &lt;&gt; 0,VLOOKUP(A31,Teilnehmer!$A$6:$P$100,9,)+C31,0)</f>
        <v>119</v>
      </c>
      <c r="E31" s="8">
        <v>206</v>
      </c>
      <c r="F31" s="98">
        <f>IF(E31 &lt;&gt; 0,VLOOKUP(A31,Teilnehmer!$A$6:$P$100,9,)+E31,0)</f>
        <v>219</v>
      </c>
      <c r="G31" s="8">
        <v>194</v>
      </c>
      <c r="H31" s="98">
        <f>IF(G31 &lt;&gt; 0,VLOOKUP(A31,Teilnehmer!$A$6:$P$100,9,)+G31,0)</f>
        <v>207</v>
      </c>
      <c r="I31" s="99">
        <f t="shared" si="0"/>
        <v>506</v>
      </c>
      <c r="J31" s="98">
        <f>IFERROR(VLOOKUP(A31,Teilnehmer!$A$6:$M$100,9,),0)</f>
        <v>13</v>
      </c>
      <c r="K31" s="99">
        <f t="shared" si="1"/>
        <v>545</v>
      </c>
      <c r="L31" s="202"/>
      <c r="M31" s="202"/>
      <c r="N31" s="202"/>
      <c r="O31" s="206"/>
      <c r="P31" s="37">
        <v>165</v>
      </c>
      <c r="Q31" s="98">
        <f>IF(P31 &lt;&gt; 0,VLOOKUP(A31,Teilnehmer!$A$6:$P$100,10,0)+P31,0)</f>
        <v>181</v>
      </c>
      <c r="R31" s="7">
        <v>155</v>
      </c>
      <c r="S31" s="98">
        <f>IF(R31 &lt;&gt; 0,VLOOKUP(A31,Teilnehmer!$A$6:$P$100,10,)+R31,0)</f>
        <v>171</v>
      </c>
      <c r="T31" s="7">
        <v>150</v>
      </c>
      <c r="U31" s="98">
        <f>IF(T31 &lt;&gt; 0,VLOOKUP(A31,Teilnehmer!A$6:$P$100,10,)+T31,0)</f>
        <v>166</v>
      </c>
      <c r="V31" s="99">
        <f t="shared" si="4"/>
        <v>470</v>
      </c>
      <c r="W31" s="98">
        <f>IFERROR(VLOOKUP(A31,Teilnehmer!$A$6:$M$100,10,),0)</f>
        <v>16</v>
      </c>
      <c r="X31" s="99">
        <f t="shared" si="5"/>
        <v>518</v>
      </c>
      <c r="Y31" s="202"/>
      <c r="Z31" s="202"/>
      <c r="AA31" s="202"/>
      <c r="AB31" s="206"/>
    </row>
    <row r="32" spans="1:28" ht="15.6" x14ac:dyDescent="0.3">
      <c r="A32" s="11" t="s">
        <v>50</v>
      </c>
      <c r="B32" s="30" t="s">
        <v>12</v>
      </c>
      <c r="C32" s="11">
        <v>131</v>
      </c>
      <c r="D32" s="98">
        <f>IF(C32 &lt;&gt; 0,VLOOKUP(A32,Teilnehmer!$A$6:$P$100,9,)+C32,0)</f>
        <v>166</v>
      </c>
      <c r="E32" s="8">
        <v>116</v>
      </c>
      <c r="F32" s="98">
        <f>IF(E32 &lt;&gt; 0,VLOOKUP(A32,Teilnehmer!$A$6:$P$100,9,)+E32,0)</f>
        <v>151</v>
      </c>
      <c r="G32" s="8"/>
      <c r="H32" s="98">
        <f>IF(G32 &lt;&gt; 0,VLOOKUP(A32,Teilnehmer!$A$6:$P$100,9,)+G32,0)</f>
        <v>0</v>
      </c>
      <c r="I32" s="99">
        <f t="shared" si="0"/>
        <v>247</v>
      </c>
      <c r="J32" s="98">
        <f>IFERROR(VLOOKUP(A32,Teilnehmer!$A$6:$M$100,9,),0)</f>
        <v>35</v>
      </c>
      <c r="K32" s="99">
        <f t="shared" si="1"/>
        <v>317</v>
      </c>
      <c r="L32" s="202"/>
      <c r="M32" s="202"/>
      <c r="N32" s="202"/>
      <c r="O32" s="206"/>
      <c r="P32" s="37"/>
      <c r="Q32" s="98">
        <f>IF(P32 &lt;&gt; 0,VLOOKUP(A32,Teilnehmer!$A$6:$P$100,10,0)+P32,0)</f>
        <v>0</v>
      </c>
      <c r="R32" s="7"/>
      <c r="S32" s="98">
        <f>IF(R32 &lt;&gt; 0,VLOOKUP(A32,Teilnehmer!$A$6:$P$100,10,)+R32,0)</f>
        <v>0</v>
      </c>
      <c r="T32" s="7"/>
      <c r="U32" s="98">
        <f>IF(T32 &lt;&gt; 0,VLOOKUP(A32,Teilnehmer!A$6:$P$100,10,)+T32,0)</f>
        <v>0</v>
      </c>
      <c r="V32" s="99">
        <f t="shared" si="4"/>
        <v>0</v>
      </c>
      <c r="W32" s="98">
        <f>IFERROR(VLOOKUP(A32,Teilnehmer!$A$6:$M$100,10,),0)</f>
        <v>35</v>
      </c>
      <c r="X32" s="99">
        <f t="shared" si="5"/>
        <v>0</v>
      </c>
      <c r="Y32" s="202"/>
      <c r="Z32" s="202"/>
      <c r="AA32" s="202"/>
      <c r="AB32" s="206"/>
    </row>
    <row r="33" spans="1:28" ht="15.6" x14ac:dyDescent="0.3">
      <c r="A33" s="11" t="s">
        <v>137</v>
      </c>
      <c r="B33" s="30" t="s">
        <v>12</v>
      </c>
      <c r="C33" s="11"/>
      <c r="D33" s="98">
        <f>IF(C33 &lt;&gt; 0,VLOOKUP(A33,Teilnehmer!$A$6:$P$100,9,)+C33,0)</f>
        <v>0</v>
      </c>
      <c r="E33" s="8"/>
      <c r="F33" s="98">
        <f>IF(E33 &lt;&gt; 0,VLOOKUP(A33,Teilnehmer!$A$6:$P$100,9,)+E33,0)</f>
        <v>0</v>
      </c>
      <c r="G33" s="8">
        <v>161</v>
      </c>
      <c r="H33" s="98">
        <f>IF(G33 &lt;&gt; 0,VLOOKUP(A33,Teilnehmer!$A$6:$P$100,9,)+G33,0)</f>
        <v>178</v>
      </c>
      <c r="I33" s="99">
        <f t="shared" si="0"/>
        <v>161</v>
      </c>
      <c r="J33" s="98">
        <f>IFERROR(VLOOKUP(A33,Teilnehmer!$A$6:$M$100,9,),0)</f>
        <v>17</v>
      </c>
      <c r="K33" s="99">
        <f t="shared" si="1"/>
        <v>178</v>
      </c>
      <c r="L33" s="202"/>
      <c r="M33" s="202"/>
      <c r="N33" s="202"/>
      <c r="O33" s="206"/>
      <c r="P33" s="37">
        <v>179</v>
      </c>
      <c r="Q33" s="98">
        <f>IF(P33 &lt;&gt; 0,VLOOKUP(A33,Teilnehmer!$A$6:$P$100,10,0)+P33,0)</f>
        <v>192</v>
      </c>
      <c r="R33" s="7">
        <v>162</v>
      </c>
      <c r="S33" s="98">
        <f>IF(R33 &lt;&gt; 0,VLOOKUP(A33,Teilnehmer!$A$6:$P$100,10,)+R33,0)</f>
        <v>175</v>
      </c>
      <c r="T33" s="7">
        <v>169</v>
      </c>
      <c r="U33" s="98">
        <f>IF(T33 &lt;&gt; 0,VLOOKUP(A33,Teilnehmer!A$6:$P$100,10,)+T33,0)</f>
        <v>182</v>
      </c>
      <c r="V33" s="99">
        <f t="shared" si="4"/>
        <v>510</v>
      </c>
      <c r="W33" s="98">
        <f>IFERROR(VLOOKUP(A33,Teilnehmer!$A$6:$M$100,10,),0)</f>
        <v>13</v>
      </c>
      <c r="X33" s="99">
        <f t="shared" si="5"/>
        <v>549</v>
      </c>
      <c r="Y33" s="202"/>
      <c r="Z33" s="202"/>
      <c r="AA33" s="202"/>
      <c r="AB33" s="206"/>
    </row>
    <row r="34" spans="1:28" ht="15.6" x14ac:dyDescent="0.3">
      <c r="A34" s="11"/>
      <c r="B34" s="30" t="s">
        <v>12</v>
      </c>
      <c r="C34" s="11"/>
      <c r="D34" s="98">
        <f>IF(C34 &lt;&gt; 0,VLOOKUP(A34,Teilnehmer!$A$6:$P$100,9,)+C34,0)</f>
        <v>0</v>
      </c>
      <c r="E34" s="8"/>
      <c r="F34" s="98">
        <f>IF(E34 &lt;&gt; 0,VLOOKUP(A34,Teilnehmer!$A$6:$P$100,9,)+E34,0)</f>
        <v>0</v>
      </c>
      <c r="G34" s="8"/>
      <c r="H34" s="98">
        <f>IF(G34 &lt;&gt; 0,VLOOKUP(A34,Teilnehmer!$A$6:$P$100,9,)+G34,0)</f>
        <v>0</v>
      </c>
      <c r="I34" s="99">
        <f t="shared" si="0"/>
        <v>0</v>
      </c>
      <c r="J34" s="98">
        <f>IFERROR(VLOOKUP(A34,Teilnehmer!$A$6:$M$100,9,),0)</f>
        <v>0</v>
      </c>
      <c r="K34" s="99">
        <f t="shared" si="1"/>
        <v>0</v>
      </c>
      <c r="L34" s="203"/>
      <c r="M34" s="203"/>
      <c r="N34" s="203"/>
      <c r="O34" s="207"/>
      <c r="P34" s="37"/>
      <c r="Q34" s="98">
        <f>IF(P34 &lt;&gt; 0,VLOOKUP(A34,Teilnehmer!$A$6:$P$100,10,0)+P34,0)</f>
        <v>0</v>
      </c>
      <c r="R34" s="7"/>
      <c r="S34" s="98">
        <f>IF(R34 &lt;&gt; 0,VLOOKUP(A34,Teilnehmer!$A$6:$P$100,10,)+R34,0)</f>
        <v>0</v>
      </c>
      <c r="T34" s="7"/>
      <c r="U34" s="98">
        <f>IF(T34 &lt;&gt; 0,VLOOKUP(A34,Teilnehmer!A$6:$P$100,10,)+T34,0)</f>
        <v>0</v>
      </c>
      <c r="V34" s="99">
        <f t="shared" si="4"/>
        <v>0</v>
      </c>
      <c r="W34" s="98">
        <f>IFERROR(VLOOKUP(A34,Teilnehmer!$A$6:$M$100,10,),0)</f>
        <v>0</v>
      </c>
      <c r="X34" s="99">
        <f t="shared" si="5"/>
        <v>0</v>
      </c>
      <c r="Y34" s="203"/>
      <c r="Z34" s="203"/>
      <c r="AA34" s="203"/>
      <c r="AB34" s="207"/>
    </row>
    <row r="35" spans="1:28" ht="16.2" thickBot="1" x14ac:dyDescent="0.35">
      <c r="A35" s="16" t="s">
        <v>121</v>
      </c>
      <c r="B35" s="31" t="s">
        <v>12</v>
      </c>
      <c r="C35" s="16"/>
      <c r="D35" s="160">
        <f>IF(C35 &lt;&gt; 0,VLOOKUP(A35,Teilnehmer!$A$6:$P$100,9,)+C35,0)</f>
        <v>0</v>
      </c>
      <c r="E35" s="17"/>
      <c r="F35" s="160">
        <f>IF(E35 &lt;&gt; 0,VLOOKUP(A35,Teilnehmer!$A$6:$P$100,9,)+E35,0)</f>
        <v>0</v>
      </c>
      <c r="G35" s="17"/>
      <c r="H35" s="160">
        <f>IF(G35 &lt;&gt; 0,VLOOKUP(A35,Teilnehmer!$A$6:$P$100,9,)+G35,0)</f>
        <v>0</v>
      </c>
      <c r="I35" s="100">
        <f t="shared" si="0"/>
        <v>0</v>
      </c>
      <c r="J35" s="160">
        <f>IFERROR(VLOOKUP(A35,Teilnehmer!$A$6:$M$100,9,),0)</f>
        <v>0</v>
      </c>
      <c r="K35" s="100">
        <f t="shared" si="1"/>
        <v>0</v>
      </c>
      <c r="L35" s="212"/>
      <c r="M35" s="212"/>
      <c r="N35" s="212"/>
      <c r="O35" s="210"/>
      <c r="P35" s="36"/>
      <c r="Q35" s="160">
        <f>IF(P35 &lt;&gt; 0,VLOOKUP(A35,Teilnehmer!$A$6:$P$100,10,0)+P35,0)</f>
        <v>0</v>
      </c>
      <c r="R35" s="23"/>
      <c r="S35" s="160">
        <f>IF(R35 &lt;&gt; 0,VLOOKUP(A35,Teilnehmer!$A$6:$P$100,10,)+R35,0)</f>
        <v>0</v>
      </c>
      <c r="T35" s="23"/>
      <c r="U35" s="160">
        <f>IF(T35 &lt;&gt; 0,VLOOKUP(A35,Teilnehmer!A$6:$P$100,10,)+T35,0)</f>
        <v>0</v>
      </c>
      <c r="V35" s="100">
        <f t="shared" si="4"/>
        <v>0</v>
      </c>
      <c r="W35" s="160">
        <f>IFERROR(VLOOKUP(A35,Teilnehmer!$A$6:$M$100,10,),0)</f>
        <v>0</v>
      </c>
      <c r="X35" s="100">
        <f t="shared" si="5"/>
        <v>0</v>
      </c>
      <c r="Y35" s="212"/>
      <c r="Z35" s="212"/>
      <c r="AA35" s="212"/>
      <c r="AB35" s="210"/>
    </row>
    <row r="36" spans="1:28" ht="15.6" x14ac:dyDescent="0.3">
      <c r="A36" s="9" t="s">
        <v>63</v>
      </c>
      <c r="B36" s="32" t="s">
        <v>90</v>
      </c>
      <c r="C36" s="9">
        <v>202</v>
      </c>
      <c r="D36" s="101">
        <f>IF(C36 &lt;&gt; 0,VLOOKUP(A36,Teilnehmer!$A$6:$P$100,9,)+C36,0)</f>
        <v>202</v>
      </c>
      <c r="E36" s="10">
        <v>231</v>
      </c>
      <c r="F36" s="101">
        <f>IF(E36 &lt;&gt; 0,VLOOKUP(A36,Teilnehmer!$A$6:$P$100,9,)+E36,0)</f>
        <v>231</v>
      </c>
      <c r="G36" s="10">
        <v>257</v>
      </c>
      <c r="H36" s="101">
        <f>IF(G36 &lt;&gt; 0,VLOOKUP(A36,Teilnehmer!$A$6:$P$100,9,)+G36,0)</f>
        <v>257</v>
      </c>
      <c r="I36" s="101">
        <f t="shared" ref="I36:I67" si="15">C36+E36+G36</f>
        <v>690</v>
      </c>
      <c r="J36" s="101">
        <f>IFERROR(VLOOKUP(A36,Teilnehmer!$A$6:$M$100,9,),0)</f>
        <v>0</v>
      </c>
      <c r="K36" s="101">
        <f t="shared" ref="K36:K67" si="16">D36+F36+H36</f>
        <v>690</v>
      </c>
      <c r="L36" s="201">
        <f>SUM(D36,D37,D39,D40)</f>
        <v>801</v>
      </c>
      <c r="M36" s="201">
        <f>SUM(F36,F41,F39,F37)</f>
        <v>786</v>
      </c>
      <c r="N36" s="201">
        <v>838</v>
      </c>
      <c r="O36" s="205">
        <f>L36+M36+N36</f>
        <v>2425</v>
      </c>
      <c r="P36" s="40">
        <v>202</v>
      </c>
      <c r="Q36" s="101">
        <f>IF(P36 &lt;&gt; 0,VLOOKUP(A36,Teilnehmer!$A$6:$P$100,10,0)+P36,0)</f>
        <v>202</v>
      </c>
      <c r="R36" s="26">
        <v>249</v>
      </c>
      <c r="S36" s="101">
        <f>IF(R36 &lt;&gt; 0,VLOOKUP(A36,Teilnehmer!$A$6:$P$100,10,)+R36,0)</f>
        <v>249</v>
      </c>
      <c r="T36" s="26">
        <v>289</v>
      </c>
      <c r="U36" s="101">
        <f>IF(T36 &lt;&gt; 0,VLOOKUP(A36,Teilnehmer!A$6:$P$100,10,)+T36,0)</f>
        <v>289</v>
      </c>
      <c r="V36" s="101">
        <f t="shared" si="4"/>
        <v>740</v>
      </c>
      <c r="W36" s="101">
        <f>IFERROR(VLOOKUP(A36,Teilnehmer!$A$6:$M$100,10,),0)</f>
        <v>0</v>
      </c>
      <c r="X36" s="101">
        <f t="shared" si="5"/>
        <v>740</v>
      </c>
      <c r="Y36" s="201">
        <f>SUM(Q36,Q39,Q40,Q41)</f>
        <v>807</v>
      </c>
      <c r="Z36" s="201">
        <f>SUM(S36,S39,S40,S41)</f>
        <v>858</v>
      </c>
      <c r="AA36" s="201">
        <f>SUM(U36,U39,U40,U41)</f>
        <v>817</v>
      </c>
      <c r="AB36" s="205">
        <f t="shared" ref="AB36" si="17">Y36+Z36+AA36</f>
        <v>2482</v>
      </c>
    </row>
    <row r="37" spans="1:28" ht="15.6" x14ac:dyDescent="0.3">
      <c r="A37" s="11" t="s">
        <v>64</v>
      </c>
      <c r="B37" s="30" t="s">
        <v>90</v>
      </c>
      <c r="C37" s="11">
        <v>204</v>
      </c>
      <c r="D37" s="98">
        <f>IF(C37 &lt;&gt; 0,VLOOKUP(A37,Teilnehmer!$A$6:$P$100,9,)+C37,0)</f>
        <v>204</v>
      </c>
      <c r="E37" s="8">
        <v>172</v>
      </c>
      <c r="F37" s="98">
        <f>IF(E37 &lt;&gt; 0,VLOOKUP(A37,Teilnehmer!$A$6:$P$100,9,)+E37,0)</f>
        <v>172</v>
      </c>
      <c r="G37" s="8">
        <v>157</v>
      </c>
      <c r="H37" s="98">
        <f>IF(G37 &lt;&gt; 0,VLOOKUP(A37,Teilnehmer!$A$6:$P$100,9,)+G37,0)</f>
        <v>157</v>
      </c>
      <c r="I37" s="99">
        <f t="shared" si="15"/>
        <v>533</v>
      </c>
      <c r="J37" s="98">
        <f>IFERROR(VLOOKUP(A37,Teilnehmer!$A$6:$M$100,9,),0)</f>
        <v>0</v>
      </c>
      <c r="K37" s="99">
        <f t="shared" si="16"/>
        <v>533</v>
      </c>
      <c r="L37" s="202"/>
      <c r="M37" s="202"/>
      <c r="N37" s="202"/>
      <c r="O37" s="206"/>
      <c r="P37" s="37">
        <v>144</v>
      </c>
      <c r="Q37" s="98">
        <f>IF(P37 &lt;&gt; 0,VLOOKUP(A37,Teilnehmer!$A$6:$P$100,10,0)+P37,0)</f>
        <v>144</v>
      </c>
      <c r="R37" s="7">
        <v>184</v>
      </c>
      <c r="S37" s="98">
        <f>IF(R37 &lt;&gt; 0,VLOOKUP(A37,Teilnehmer!$A$6:$P$100,10,)+R37,0)</f>
        <v>184</v>
      </c>
      <c r="T37" s="7">
        <v>171</v>
      </c>
      <c r="U37" s="98">
        <f>IF(T37 &lt;&gt; 0,VLOOKUP(A37,Teilnehmer!A$6:$P$100,10,)+T37,0)</f>
        <v>171</v>
      </c>
      <c r="V37" s="99">
        <f t="shared" si="4"/>
        <v>499</v>
      </c>
      <c r="W37" s="98">
        <f>IFERROR(VLOOKUP(A37,Teilnehmer!$A$6:$M$100,10,),0)</f>
        <v>0</v>
      </c>
      <c r="X37" s="99">
        <f t="shared" si="5"/>
        <v>499</v>
      </c>
      <c r="Y37" s="202"/>
      <c r="Z37" s="202"/>
      <c r="AA37" s="202"/>
      <c r="AB37" s="206"/>
    </row>
    <row r="38" spans="1:28" ht="15.6" x14ac:dyDescent="0.3">
      <c r="A38" s="11" t="s">
        <v>67</v>
      </c>
      <c r="B38" s="30" t="s">
        <v>90</v>
      </c>
      <c r="C38" s="11"/>
      <c r="D38" s="98">
        <f>IF(C38 &lt;&gt; 0,VLOOKUP(A38,Teilnehmer!$A$6:$P$100,9,)+C38,0)</f>
        <v>0</v>
      </c>
      <c r="E38" s="8"/>
      <c r="F38" s="98">
        <f>IF(E38 &lt;&gt; 0,VLOOKUP(A38,Teilnehmer!$A$6:$P$100,9,)+E38,0)</f>
        <v>0</v>
      </c>
      <c r="G38" s="8"/>
      <c r="H38" s="98">
        <f>IF(G38 &lt;&gt; 0,VLOOKUP(A38,Teilnehmer!$A$6:$P$100,9,)+G38,0)</f>
        <v>0</v>
      </c>
      <c r="I38" s="99">
        <f t="shared" si="15"/>
        <v>0</v>
      </c>
      <c r="J38" s="98">
        <f>IFERROR(VLOOKUP(A38,Teilnehmer!$A$6:$M$100,9,),0)</f>
        <v>13</v>
      </c>
      <c r="K38" s="99">
        <f t="shared" si="16"/>
        <v>0</v>
      </c>
      <c r="L38" s="202"/>
      <c r="M38" s="202"/>
      <c r="N38" s="202"/>
      <c r="O38" s="206"/>
      <c r="P38" s="37"/>
      <c r="Q38" s="98">
        <f>IF(P38 &lt;&gt; 0,VLOOKUP(A38,Teilnehmer!$A$6:$P$100,10,0)+P38,0)</f>
        <v>0</v>
      </c>
      <c r="R38" s="7"/>
      <c r="S38" s="98">
        <f>IF(R38 &lt;&gt; 0,VLOOKUP(A38,Teilnehmer!$A$6:$P$100,10,)+R38,0)</f>
        <v>0</v>
      </c>
      <c r="T38" s="7"/>
      <c r="U38" s="98">
        <f>IF(T38 &lt;&gt; 0,VLOOKUP(A38,Teilnehmer!A$6:$P$100,10,)+T38,0)</f>
        <v>0</v>
      </c>
      <c r="V38" s="99">
        <f t="shared" si="4"/>
        <v>0</v>
      </c>
      <c r="W38" s="98">
        <f>IFERROR(VLOOKUP(A38,Teilnehmer!$A$6:$M$100,10,),0)</f>
        <v>13</v>
      </c>
      <c r="X38" s="99">
        <f t="shared" si="5"/>
        <v>0</v>
      </c>
      <c r="Y38" s="202"/>
      <c r="Z38" s="202"/>
      <c r="AA38" s="202"/>
      <c r="AB38" s="206"/>
    </row>
    <row r="39" spans="1:28" ht="15.6" x14ac:dyDescent="0.3">
      <c r="A39" s="11" t="s">
        <v>103</v>
      </c>
      <c r="B39" s="30" t="s">
        <v>90</v>
      </c>
      <c r="C39" s="11">
        <v>212</v>
      </c>
      <c r="D39" s="98">
        <f>IF(C39 &lt;&gt; 0,VLOOKUP(A39,Teilnehmer!$A$6:$P$100,9,)+C39,0)</f>
        <v>212</v>
      </c>
      <c r="E39" s="8">
        <v>184</v>
      </c>
      <c r="F39" s="98">
        <f>IF(E39 &lt;&gt; 0,VLOOKUP(A39,Teilnehmer!$A$6:$P$100,9,)+E39,0)</f>
        <v>184</v>
      </c>
      <c r="G39" s="8">
        <v>249</v>
      </c>
      <c r="H39" s="98">
        <f>IF(G39 &lt;&gt; 0,VLOOKUP(A39,Teilnehmer!$A$6:$P$100,9,)+G39,0)</f>
        <v>249</v>
      </c>
      <c r="I39" s="99">
        <f t="shared" si="15"/>
        <v>645</v>
      </c>
      <c r="J39" s="98">
        <f>IFERROR(VLOOKUP(A39,Teilnehmer!$A$6:$M$100,9,),0)</f>
        <v>0</v>
      </c>
      <c r="K39" s="99">
        <f t="shared" si="16"/>
        <v>645</v>
      </c>
      <c r="L39" s="202"/>
      <c r="M39" s="202"/>
      <c r="N39" s="202"/>
      <c r="O39" s="206"/>
      <c r="P39" s="37">
        <v>202</v>
      </c>
      <c r="Q39" s="98">
        <f>IF(P39 &lt;&gt; 0,VLOOKUP(A39,Teilnehmer!$A$6:$P$100,10,0)+P39,0)</f>
        <v>202</v>
      </c>
      <c r="R39" s="7">
        <v>206</v>
      </c>
      <c r="S39" s="98">
        <f>IF(R39 &lt;&gt; 0,VLOOKUP(A39,Teilnehmer!$A$6:$P$100,10,)+R39,0)</f>
        <v>206</v>
      </c>
      <c r="T39" s="7">
        <v>181</v>
      </c>
      <c r="U39" s="98">
        <f>IF(T39 &lt;&gt; 0,VLOOKUP(A39,Teilnehmer!A$6:$P$100,10,)+T39,0)</f>
        <v>181</v>
      </c>
      <c r="V39" s="99">
        <f t="shared" si="4"/>
        <v>589</v>
      </c>
      <c r="W39" s="98">
        <f>IFERROR(VLOOKUP(A39,Teilnehmer!$A$6:$M$100,10,),0)</f>
        <v>0</v>
      </c>
      <c r="X39" s="99">
        <f t="shared" si="5"/>
        <v>589</v>
      </c>
      <c r="Y39" s="202"/>
      <c r="Z39" s="202"/>
      <c r="AA39" s="202"/>
      <c r="AB39" s="206"/>
    </row>
    <row r="40" spans="1:28" ht="15.6" x14ac:dyDescent="0.3">
      <c r="A40" s="11" t="s">
        <v>65</v>
      </c>
      <c r="B40" s="30" t="s">
        <v>90</v>
      </c>
      <c r="C40" s="11">
        <v>181</v>
      </c>
      <c r="D40" s="98">
        <f>IF(C40 &lt;&gt; 0,VLOOKUP(A40,Teilnehmer!$A$6:$P$100,9,)+C40,0)</f>
        <v>183</v>
      </c>
      <c r="E40" s="8">
        <v>156</v>
      </c>
      <c r="F40" s="98">
        <f>IF(E40 &lt;&gt; 0,VLOOKUP(A40,Teilnehmer!$A$6:$P$100,9,)+E40,0)</f>
        <v>158</v>
      </c>
      <c r="G40" s="8">
        <v>178</v>
      </c>
      <c r="H40" s="98">
        <f>IF(G40 &lt;&gt; 0,VLOOKUP(A40,Teilnehmer!$A$6:$P$100,9,)+G40,0)</f>
        <v>180</v>
      </c>
      <c r="I40" s="99">
        <f t="shared" si="15"/>
        <v>515</v>
      </c>
      <c r="J40" s="98">
        <f>IFERROR(VLOOKUP(A40,Teilnehmer!$A$6:$M$100,9,),0)</f>
        <v>2</v>
      </c>
      <c r="K40" s="99">
        <f t="shared" si="16"/>
        <v>521</v>
      </c>
      <c r="L40" s="202"/>
      <c r="M40" s="202"/>
      <c r="N40" s="202"/>
      <c r="O40" s="206"/>
      <c r="P40" s="37">
        <v>225</v>
      </c>
      <c r="Q40" s="98">
        <f>IF(P40 &lt;&gt; 0,VLOOKUP(A40,Teilnehmer!$A$6:$P$100,10,0)+P40,0)</f>
        <v>226</v>
      </c>
      <c r="R40" s="7">
        <v>211</v>
      </c>
      <c r="S40" s="98">
        <f>IF(R40 &lt;&gt; 0,VLOOKUP(A40,Teilnehmer!$A$6:$P$100,10,)+R40,0)</f>
        <v>212</v>
      </c>
      <c r="T40" s="7">
        <v>171</v>
      </c>
      <c r="U40" s="98">
        <f>IF(T40 &lt;&gt; 0,VLOOKUP(A40,Teilnehmer!A$6:$P$100,10,)+T40,0)</f>
        <v>172</v>
      </c>
      <c r="V40" s="99">
        <f t="shared" si="4"/>
        <v>607</v>
      </c>
      <c r="W40" s="98">
        <f>IFERROR(VLOOKUP(A40,Teilnehmer!$A$6:$M$100,10,),0)</f>
        <v>1</v>
      </c>
      <c r="X40" s="99">
        <f t="shared" si="5"/>
        <v>610</v>
      </c>
      <c r="Y40" s="202"/>
      <c r="Z40" s="202"/>
      <c r="AA40" s="202"/>
      <c r="AB40" s="206"/>
    </row>
    <row r="41" spans="1:28" ht="15.6" x14ac:dyDescent="0.3">
      <c r="A41" s="11" t="s">
        <v>66</v>
      </c>
      <c r="B41" s="30" t="s">
        <v>90</v>
      </c>
      <c r="C41" s="11">
        <v>149</v>
      </c>
      <c r="D41" s="98">
        <f>IF(C41 &lt;&gt; 0,VLOOKUP(A41,Teilnehmer!$A$6:$P$100,9,)+C41,0)</f>
        <v>150</v>
      </c>
      <c r="E41" s="8">
        <v>198</v>
      </c>
      <c r="F41" s="98">
        <f>IF(E41 &lt;&gt; 0,VLOOKUP(A41,Teilnehmer!$A$6:$P$100,9,)+E41,0)</f>
        <v>199</v>
      </c>
      <c r="G41" s="8">
        <v>146</v>
      </c>
      <c r="H41" s="98">
        <f>IF(G41 &lt;&gt; 0,VLOOKUP(A41,Teilnehmer!$A$6:$P$100,9,)+G41,0)</f>
        <v>147</v>
      </c>
      <c r="I41" s="99">
        <f t="shared" si="15"/>
        <v>493</v>
      </c>
      <c r="J41" s="98">
        <f>IFERROR(VLOOKUP(A41,Teilnehmer!$A$6:$M$100,9,),0)</f>
        <v>1</v>
      </c>
      <c r="K41" s="99">
        <f t="shared" si="16"/>
        <v>496</v>
      </c>
      <c r="L41" s="202"/>
      <c r="M41" s="202"/>
      <c r="N41" s="202"/>
      <c r="O41" s="206"/>
      <c r="P41" s="37">
        <v>175</v>
      </c>
      <c r="Q41" s="98">
        <f>IF(P41 &lt;&gt; 0,VLOOKUP(A41,Teilnehmer!$A$6:$P$100,10,0)+P41,0)</f>
        <v>177</v>
      </c>
      <c r="R41" s="7">
        <v>189</v>
      </c>
      <c r="S41" s="98">
        <f>IF(R41 &lt;&gt; 0,VLOOKUP(A41,Teilnehmer!$A$6:$P$100,10,)+R41,0)</f>
        <v>191</v>
      </c>
      <c r="T41" s="7">
        <v>173</v>
      </c>
      <c r="U41" s="98">
        <f>IF(T41 &lt;&gt; 0,VLOOKUP(A41,Teilnehmer!A$6:$P$100,10,)+T41,0)</f>
        <v>175</v>
      </c>
      <c r="V41" s="99">
        <f t="shared" si="4"/>
        <v>537</v>
      </c>
      <c r="W41" s="98">
        <f>IFERROR(VLOOKUP(A41,Teilnehmer!$A$6:$M$100,10,),0)</f>
        <v>2</v>
      </c>
      <c r="X41" s="99">
        <f t="shared" si="5"/>
        <v>543</v>
      </c>
      <c r="Y41" s="202"/>
      <c r="Z41" s="202"/>
      <c r="AA41" s="202"/>
      <c r="AB41" s="206"/>
    </row>
    <row r="42" spans="1:28" ht="15.6" x14ac:dyDescent="0.3">
      <c r="A42" s="11"/>
      <c r="B42" s="30" t="s">
        <v>90</v>
      </c>
      <c r="C42" s="11"/>
      <c r="D42" s="98">
        <f>IF(C42 &lt;&gt; 0,VLOOKUP(A42,Teilnehmer!$A$6:$P$100,9,)+C42,0)</f>
        <v>0</v>
      </c>
      <c r="E42" s="8"/>
      <c r="F42" s="98">
        <f>IF(E42 &lt;&gt; 0,VLOOKUP(A42,Teilnehmer!$A$6:$P$100,9,)+E42,0)</f>
        <v>0</v>
      </c>
      <c r="G42" s="8"/>
      <c r="H42" s="98">
        <f>IF(G42 &lt;&gt; 0,VLOOKUP(A42,Teilnehmer!$A$6:$P$100,9,)+G42,0)</f>
        <v>0</v>
      </c>
      <c r="I42" s="99">
        <f t="shared" si="15"/>
        <v>0</v>
      </c>
      <c r="J42" s="98">
        <f>IFERROR(VLOOKUP(A42,Teilnehmer!$A$6:$M$100,9,),0)</f>
        <v>0</v>
      </c>
      <c r="K42" s="99">
        <f t="shared" si="16"/>
        <v>0</v>
      </c>
      <c r="L42" s="203"/>
      <c r="M42" s="203"/>
      <c r="N42" s="203"/>
      <c r="O42" s="207"/>
      <c r="P42" s="37"/>
      <c r="Q42" s="98">
        <f>IF(P42 &lt;&gt; 0,VLOOKUP(A42,Teilnehmer!$A$6:$P$100,10,0)+P42,0)</f>
        <v>0</v>
      </c>
      <c r="R42" s="7"/>
      <c r="S42" s="98">
        <f>IF(R42 &lt;&gt; 0,VLOOKUP(A42,Teilnehmer!$A$6:$P$100,10,)+R42,0)</f>
        <v>0</v>
      </c>
      <c r="T42" s="7"/>
      <c r="U42" s="98">
        <f>IF(T42 &lt;&gt; 0,VLOOKUP(A42,Teilnehmer!A$6:$P$100,10,)+T42,0)</f>
        <v>0</v>
      </c>
      <c r="V42" s="99">
        <f t="shared" si="4"/>
        <v>0</v>
      </c>
      <c r="W42" s="98">
        <f>IFERROR(VLOOKUP(A42,Teilnehmer!$A$6:$M$100,10,),0)</f>
        <v>0</v>
      </c>
      <c r="X42" s="99">
        <f t="shared" si="5"/>
        <v>0</v>
      </c>
      <c r="Y42" s="203"/>
      <c r="Z42" s="203"/>
      <c r="AA42" s="203"/>
      <c r="AB42" s="207"/>
    </row>
    <row r="43" spans="1:28" ht="16.2" thickBot="1" x14ac:dyDescent="0.35">
      <c r="A43" s="12" t="s">
        <v>122</v>
      </c>
      <c r="B43" s="33" t="s">
        <v>90</v>
      </c>
      <c r="C43" s="12"/>
      <c r="D43" s="161">
        <f>IF(C43 &lt;&gt; 0,VLOOKUP(A43,Teilnehmer!$A$6:$P$100,9,)+C43,0)</f>
        <v>0</v>
      </c>
      <c r="E43" s="13"/>
      <c r="F43" s="161">
        <f>IF(E43 &lt;&gt; 0,VLOOKUP(A43,Teilnehmer!$A$6:$P$100,9,)+E43,0)</f>
        <v>0</v>
      </c>
      <c r="G43" s="13"/>
      <c r="H43" s="161">
        <f>IF(G43 &lt;&gt; 0,VLOOKUP(A43,Teilnehmer!$A$6:$P$100,9,)+G43,0)</f>
        <v>0</v>
      </c>
      <c r="I43" s="102">
        <f t="shared" si="15"/>
        <v>0</v>
      </c>
      <c r="J43" s="161">
        <f>IFERROR(VLOOKUP(A43,Teilnehmer!$A$6:$M$100,9,),0)</f>
        <v>0</v>
      </c>
      <c r="K43" s="102">
        <f t="shared" si="16"/>
        <v>0</v>
      </c>
      <c r="L43" s="204"/>
      <c r="M43" s="204"/>
      <c r="N43" s="204"/>
      <c r="O43" s="208"/>
      <c r="P43" s="38"/>
      <c r="Q43" s="161">
        <f>IF(P43 &lt;&gt; 0,VLOOKUP(A43,Teilnehmer!$A$6:$P$100,10,0)+P43,0)</f>
        <v>0</v>
      </c>
      <c r="R43" s="24"/>
      <c r="S43" s="161">
        <f>IF(R43 &lt;&gt; 0,VLOOKUP(A43,Teilnehmer!$A$6:$P$100,10,)+R43,0)</f>
        <v>0</v>
      </c>
      <c r="T43" s="24"/>
      <c r="U43" s="161">
        <f>IF(T43 &lt;&gt; 0,VLOOKUP(A43,Teilnehmer!A$6:$P$100,10,)+T43,0)</f>
        <v>0</v>
      </c>
      <c r="V43" s="102">
        <f t="shared" si="4"/>
        <v>0</v>
      </c>
      <c r="W43" s="161" t="str">
        <f>IFERROR(VLOOKUP(A43,Teilnehmer!$A$6:$M$100,10,),0)</f>
        <v/>
      </c>
      <c r="X43" s="102">
        <f t="shared" si="5"/>
        <v>0</v>
      </c>
      <c r="Y43" s="204"/>
      <c r="Z43" s="204"/>
      <c r="AA43" s="204"/>
      <c r="AB43" s="208"/>
    </row>
    <row r="44" spans="1:28" ht="15.6" x14ac:dyDescent="0.3">
      <c r="A44" s="14" t="s">
        <v>99</v>
      </c>
      <c r="B44" s="29" t="s">
        <v>6</v>
      </c>
      <c r="C44" s="14">
        <v>123</v>
      </c>
      <c r="D44" s="98">
        <f>IF(C44 &lt;&gt; 0,VLOOKUP(A44,Teilnehmer!$A$6:$P$100,9,)+C44,0)</f>
        <v>149</v>
      </c>
      <c r="E44" s="15">
        <v>143</v>
      </c>
      <c r="F44" s="98">
        <f>IF(E44 &lt;&gt; 0,VLOOKUP(A44,Teilnehmer!$A$6:$P$100,9,)+E44,0)</f>
        <v>169</v>
      </c>
      <c r="G44" s="15">
        <v>175</v>
      </c>
      <c r="H44" s="98">
        <f>IF(G44 &lt;&gt; 0,VLOOKUP(A44,Teilnehmer!$A$6:$P$100,9,)+G44,0)</f>
        <v>201</v>
      </c>
      <c r="I44" s="98">
        <f t="shared" si="15"/>
        <v>441</v>
      </c>
      <c r="J44" s="98">
        <f>IFERROR(VLOOKUP(A44,Teilnehmer!$A$6:$M$100,9,),0)</f>
        <v>26</v>
      </c>
      <c r="K44" s="98">
        <f t="shared" si="16"/>
        <v>519</v>
      </c>
      <c r="L44" s="211">
        <f>SUM(D46,D47,D48,D49)</f>
        <v>734</v>
      </c>
      <c r="M44" s="211">
        <f>SUM(F48,F47,F46,F44)</f>
        <v>769</v>
      </c>
      <c r="N44" s="211">
        <f>SUM(H44,H46,H47,H49)</f>
        <v>744</v>
      </c>
      <c r="O44" s="209">
        <f>L44+M44+N44</f>
        <v>2247</v>
      </c>
      <c r="P44" s="39">
        <v>166</v>
      </c>
      <c r="Q44" s="98">
        <f>IF(P44 &lt;&gt; 0,VLOOKUP(A44,Teilnehmer!$A$6:$P$100,10,0)+P44,0)</f>
        <v>187</v>
      </c>
      <c r="R44" s="25">
        <v>146</v>
      </c>
      <c r="S44" s="98">
        <f>IF(R44 &lt;&gt; 0,VLOOKUP(A44,Teilnehmer!$A$6:$P$100,10,)+R44,0)</f>
        <v>167</v>
      </c>
      <c r="T44" s="25">
        <v>182</v>
      </c>
      <c r="U44" s="98">
        <f>IF(T44 &lt;&gt; 0,VLOOKUP(A44,Teilnehmer!A$6:$P$100,10,)+T44,0)</f>
        <v>203</v>
      </c>
      <c r="V44" s="98">
        <f t="shared" si="4"/>
        <v>494</v>
      </c>
      <c r="W44" s="98">
        <f>IFERROR(VLOOKUP(A44,Teilnehmer!$A$6:$M$100,10,),0)</f>
        <v>21</v>
      </c>
      <c r="X44" s="98">
        <f t="shared" si="5"/>
        <v>557</v>
      </c>
      <c r="Y44" s="211">
        <f>SUM(Q44,Q46,Q47,Q49)</f>
        <v>762</v>
      </c>
      <c r="Z44" s="211">
        <f>SUM(S44,S46,S48,S49)</f>
        <v>716</v>
      </c>
      <c r="AA44" s="211">
        <f>SUM(U44,U46,U48,U47)</f>
        <v>780</v>
      </c>
      <c r="AB44" s="209">
        <f t="shared" ref="AB44" si="18">Y44+Z44+AA44</f>
        <v>2258</v>
      </c>
    </row>
    <row r="45" spans="1:28" ht="15.6" x14ac:dyDescent="0.3">
      <c r="A45" s="11" t="s">
        <v>24</v>
      </c>
      <c r="B45" s="30" t="s">
        <v>6</v>
      </c>
      <c r="C45" s="11"/>
      <c r="D45" s="98">
        <f>IF(C45 &lt;&gt; 0,VLOOKUP(A45,Teilnehmer!$A$6:$P$100,9,)+C45,0)</f>
        <v>0</v>
      </c>
      <c r="E45" s="8"/>
      <c r="F45" s="98">
        <f>IF(E45 &lt;&gt; 0,VLOOKUP(A45,Teilnehmer!$A$6:$P$100,9,)+E45,0)</f>
        <v>0</v>
      </c>
      <c r="G45" s="8"/>
      <c r="H45" s="98">
        <f>IF(G45 &lt;&gt; 0,VLOOKUP(A45,Teilnehmer!$A$6:$P$100,9,)+G45,0)</f>
        <v>0</v>
      </c>
      <c r="I45" s="99">
        <f t="shared" si="15"/>
        <v>0</v>
      </c>
      <c r="J45" s="98">
        <f>IFERROR(VLOOKUP(A45,Teilnehmer!$A$6:$M$100,9,),0)</f>
        <v>13</v>
      </c>
      <c r="K45" s="99">
        <f t="shared" si="16"/>
        <v>0</v>
      </c>
      <c r="L45" s="202"/>
      <c r="M45" s="202"/>
      <c r="N45" s="202"/>
      <c r="O45" s="206"/>
      <c r="P45" s="37"/>
      <c r="Q45" s="98">
        <f>IF(P45 &lt;&gt; 0,VLOOKUP(A45,Teilnehmer!$A$6:$P$100,10,0)+P45,0)</f>
        <v>0</v>
      </c>
      <c r="R45" s="7"/>
      <c r="S45" s="98">
        <f>IF(R45 &lt;&gt; 0,VLOOKUP(A45,Teilnehmer!$A$6:$P$100,10,)+R45,0)</f>
        <v>0</v>
      </c>
      <c r="T45" s="7"/>
      <c r="U45" s="98">
        <f>IF(T45 &lt;&gt; 0,VLOOKUP(A45,Teilnehmer!A$6:$P$100,10,)+T45,0)</f>
        <v>0</v>
      </c>
      <c r="V45" s="99">
        <f t="shared" si="4"/>
        <v>0</v>
      </c>
      <c r="W45" s="98">
        <f>IFERROR(VLOOKUP(A45,Teilnehmer!$A$6:$M$100,10,),0)</f>
        <v>13</v>
      </c>
      <c r="X45" s="99">
        <f t="shared" si="5"/>
        <v>0</v>
      </c>
      <c r="Y45" s="202"/>
      <c r="Z45" s="202"/>
      <c r="AA45" s="202"/>
      <c r="AB45" s="206"/>
    </row>
    <row r="46" spans="1:28" ht="15.6" x14ac:dyDescent="0.3">
      <c r="A46" s="11" t="s">
        <v>25</v>
      </c>
      <c r="B46" s="30" t="s">
        <v>6</v>
      </c>
      <c r="C46" s="11">
        <v>160</v>
      </c>
      <c r="D46" s="98">
        <f>IF(C46 &lt;&gt; 0,VLOOKUP(A46,Teilnehmer!$A$6:$P$100,9,)+C46,0)</f>
        <v>175</v>
      </c>
      <c r="E46" s="8">
        <v>183</v>
      </c>
      <c r="F46" s="98">
        <f>IF(E46 &lt;&gt; 0,VLOOKUP(A46,Teilnehmer!$A$6:$P$100,9,)+E46,0)</f>
        <v>198</v>
      </c>
      <c r="G46" s="8">
        <v>159</v>
      </c>
      <c r="H46" s="98">
        <f>IF(G46 &lt;&gt; 0,VLOOKUP(A46,Teilnehmer!$A$6:$P$100,9,)+G46,0)</f>
        <v>174</v>
      </c>
      <c r="I46" s="99">
        <f t="shared" si="15"/>
        <v>502</v>
      </c>
      <c r="J46" s="98">
        <f>IFERROR(VLOOKUP(A46,Teilnehmer!$A$6:$M$100,9,),0)</f>
        <v>15</v>
      </c>
      <c r="K46" s="99">
        <f t="shared" si="16"/>
        <v>547</v>
      </c>
      <c r="L46" s="202"/>
      <c r="M46" s="202"/>
      <c r="N46" s="202"/>
      <c r="O46" s="206"/>
      <c r="P46" s="37">
        <v>179</v>
      </c>
      <c r="Q46" s="98">
        <f>IF(P46 &lt;&gt; 0,VLOOKUP(A46,Teilnehmer!$A$6:$P$100,10,0)+P46,0)</f>
        <v>192</v>
      </c>
      <c r="R46" s="7">
        <v>190</v>
      </c>
      <c r="S46" s="98">
        <f>IF(R46 &lt;&gt; 0,VLOOKUP(A46,Teilnehmer!$A$6:$P$100,10,)+R46,0)</f>
        <v>203</v>
      </c>
      <c r="T46" s="7">
        <v>235</v>
      </c>
      <c r="U46" s="98">
        <f>IF(T46 &lt;&gt; 0,VLOOKUP(A46,Teilnehmer!A$6:$P$100,10,)+T46,0)</f>
        <v>248</v>
      </c>
      <c r="V46" s="99">
        <f t="shared" si="4"/>
        <v>604</v>
      </c>
      <c r="W46" s="98">
        <f>IFERROR(VLOOKUP(A46,Teilnehmer!$A$6:$M$100,10,),0)</f>
        <v>13</v>
      </c>
      <c r="X46" s="99">
        <f t="shared" si="5"/>
        <v>643</v>
      </c>
      <c r="Y46" s="202"/>
      <c r="Z46" s="202"/>
      <c r="AA46" s="202"/>
      <c r="AB46" s="206"/>
    </row>
    <row r="47" spans="1:28" ht="15.6" x14ac:dyDescent="0.3">
      <c r="A47" s="11" t="s">
        <v>27</v>
      </c>
      <c r="B47" s="30" t="s">
        <v>6</v>
      </c>
      <c r="C47" s="11">
        <v>208</v>
      </c>
      <c r="D47" s="98">
        <f>IF(C47 &lt;&gt; 0,VLOOKUP(A47,Teilnehmer!$A$6:$P$100,9,)+C47,0)</f>
        <v>216</v>
      </c>
      <c r="E47" s="8">
        <v>173</v>
      </c>
      <c r="F47" s="98">
        <f>IF(E47 &lt;&gt; 0,VLOOKUP(A47,Teilnehmer!$A$6:$P$100,9,)+E47,0)</f>
        <v>181</v>
      </c>
      <c r="G47" s="8">
        <v>184</v>
      </c>
      <c r="H47" s="98">
        <f>IF(G47 &lt;&gt; 0,VLOOKUP(A47,Teilnehmer!$A$6:$P$100,9,)+G47,0)</f>
        <v>192</v>
      </c>
      <c r="I47" s="99">
        <f t="shared" si="15"/>
        <v>565</v>
      </c>
      <c r="J47" s="98">
        <f>IFERROR(VLOOKUP(A47,Teilnehmer!$A$6:$M$100,9,),0)</f>
        <v>8</v>
      </c>
      <c r="K47" s="99">
        <f t="shared" si="16"/>
        <v>589</v>
      </c>
      <c r="L47" s="202"/>
      <c r="M47" s="202"/>
      <c r="N47" s="202"/>
      <c r="O47" s="206"/>
      <c r="P47" s="37">
        <v>168</v>
      </c>
      <c r="Q47" s="98">
        <f>IF(P47 &lt;&gt; 0,VLOOKUP(A47,Teilnehmer!$A$6:$P$100,10,0)+P47,0)</f>
        <v>178</v>
      </c>
      <c r="R47" s="7">
        <v>126</v>
      </c>
      <c r="S47" s="98">
        <f>IF(R47 &lt;&gt; 0,VLOOKUP(A47,Teilnehmer!$A$6:$P$100,10,)+R47,0)</f>
        <v>136</v>
      </c>
      <c r="T47" s="7">
        <v>153</v>
      </c>
      <c r="U47" s="98">
        <f>IF(T47 &lt;&gt; 0,VLOOKUP(A47,Teilnehmer!A$6:$P$100,10,)+T47,0)</f>
        <v>163</v>
      </c>
      <c r="V47" s="99">
        <f t="shared" si="4"/>
        <v>447</v>
      </c>
      <c r="W47" s="98">
        <f>IFERROR(VLOOKUP(A47,Teilnehmer!$A$6:$M$100,10,),0)</f>
        <v>10</v>
      </c>
      <c r="X47" s="99">
        <f t="shared" si="5"/>
        <v>477</v>
      </c>
      <c r="Y47" s="202"/>
      <c r="Z47" s="202"/>
      <c r="AA47" s="202"/>
      <c r="AB47" s="206"/>
    </row>
    <row r="48" spans="1:28" ht="15.6" x14ac:dyDescent="0.3">
      <c r="A48" s="11" t="s">
        <v>26</v>
      </c>
      <c r="B48" s="30" t="s">
        <v>6</v>
      </c>
      <c r="C48" s="11">
        <v>136</v>
      </c>
      <c r="D48" s="98">
        <f>IF(C48 &lt;&gt; 0,VLOOKUP(A48,Teilnehmer!$A$6:$P$100,9,)+C48,0)</f>
        <v>159</v>
      </c>
      <c r="E48" s="8">
        <v>198</v>
      </c>
      <c r="F48" s="98">
        <f>IF(E48 &lt;&gt; 0,VLOOKUP(A48,Teilnehmer!$A$6:$P$100,9,)+E48,0)</f>
        <v>221</v>
      </c>
      <c r="G48" s="8">
        <v>149</v>
      </c>
      <c r="H48" s="98">
        <f>IF(G48 &lt;&gt; 0,VLOOKUP(A48,Teilnehmer!$A$6:$P$100,9,)+G48,0)</f>
        <v>172</v>
      </c>
      <c r="I48" s="99">
        <f t="shared" si="15"/>
        <v>483</v>
      </c>
      <c r="J48" s="98">
        <f>IFERROR(VLOOKUP(A48,Teilnehmer!$A$6:$M$100,9,),0)</f>
        <v>23</v>
      </c>
      <c r="K48" s="99">
        <f t="shared" si="16"/>
        <v>552</v>
      </c>
      <c r="L48" s="202"/>
      <c r="M48" s="202"/>
      <c r="N48" s="202"/>
      <c r="O48" s="206"/>
      <c r="P48" s="37">
        <v>129</v>
      </c>
      <c r="Q48" s="98">
        <f>IF(P48 &lt;&gt; 0,VLOOKUP(A48,Teilnehmer!$A$6:$P$100,10,0)+P48,0)</f>
        <v>153</v>
      </c>
      <c r="R48" s="7">
        <v>138</v>
      </c>
      <c r="S48" s="98">
        <f>IF(R48 &lt;&gt; 0,VLOOKUP(A48,Teilnehmer!$A$6:$P$100,10,)+R48,0)</f>
        <v>162</v>
      </c>
      <c r="T48" s="7">
        <v>142</v>
      </c>
      <c r="U48" s="98">
        <f>IF(T48 &lt;&gt; 0,VLOOKUP(A48,Teilnehmer!A$6:$P$100,10,)+T48,0)</f>
        <v>166</v>
      </c>
      <c r="V48" s="99">
        <f t="shared" si="4"/>
        <v>409</v>
      </c>
      <c r="W48" s="98">
        <f>IFERROR(VLOOKUP(A48,Teilnehmer!$A$6:$M$100,10,),0)</f>
        <v>24</v>
      </c>
      <c r="X48" s="99">
        <f t="shared" si="5"/>
        <v>481</v>
      </c>
      <c r="Y48" s="202"/>
      <c r="Z48" s="202"/>
      <c r="AA48" s="202"/>
      <c r="AB48" s="206"/>
    </row>
    <row r="49" spans="1:28" ht="15.6" x14ac:dyDescent="0.3">
      <c r="A49" s="11" t="s">
        <v>23</v>
      </c>
      <c r="B49" s="30" t="s">
        <v>6</v>
      </c>
      <c r="C49" s="11">
        <v>178</v>
      </c>
      <c r="D49" s="98">
        <f>IF(C49 &lt;&gt; 0,VLOOKUP(A49,Teilnehmer!$A$6:$P$100,9,)+C49,0)</f>
        <v>184</v>
      </c>
      <c r="E49" s="8">
        <v>130</v>
      </c>
      <c r="F49" s="98">
        <f>IF(E49 &lt;&gt; 0,VLOOKUP(A49,Teilnehmer!$A$6:$P$100,9,)+E49,0)</f>
        <v>136</v>
      </c>
      <c r="G49" s="8">
        <v>171</v>
      </c>
      <c r="H49" s="98">
        <f>IF(G49 &lt;&gt; 0,VLOOKUP(A49,Teilnehmer!$A$6:$P$100,9,)+G49,0)</f>
        <v>177</v>
      </c>
      <c r="I49" s="99">
        <f t="shared" si="15"/>
        <v>479</v>
      </c>
      <c r="J49" s="98">
        <f>IFERROR(VLOOKUP(A49,Teilnehmer!$A$6:$M$100,9,),0)</f>
        <v>6</v>
      </c>
      <c r="K49" s="99">
        <f t="shared" si="16"/>
        <v>497</v>
      </c>
      <c r="L49" s="202"/>
      <c r="M49" s="202"/>
      <c r="N49" s="202"/>
      <c r="O49" s="206"/>
      <c r="P49" s="37">
        <v>199</v>
      </c>
      <c r="Q49" s="98">
        <f>IF(P49 &lt;&gt; 0,VLOOKUP(A49,Teilnehmer!$A$6:$P$100,10,0)+P49,0)</f>
        <v>205</v>
      </c>
      <c r="R49" s="7">
        <v>178</v>
      </c>
      <c r="S49" s="98">
        <f>IF(R49 &lt;&gt; 0,VLOOKUP(A49,Teilnehmer!$A$6:$P$100,10,)+R49,0)</f>
        <v>184</v>
      </c>
      <c r="T49" s="7"/>
      <c r="U49" s="98">
        <f>IF(T49 &lt;&gt; 0,VLOOKUP(A49,Teilnehmer!A$6:$P$100,10,)+T49,0)</f>
        <v>0</v>
      </c>
      <c r="V49" s="99">
        <f t="shared" si="4"/>
        <v>377</v>
      </c>
      <c r="W49" s="98">
        <f>IFERROR(VLOOKUP(A49,Teilnehmer!$A$6:$M$100,10,),0)</f>
        <v>6</v>
      </c>
      <c r="X49" s="99">
        <f t="shared" si="5"/>
        <v>389</v>
      </c>
      <c r="Y49" s="202"/>
      <c r="Z49" s="202"/>
      <c r="AA49" s="202"/>
      <c r="AB49" s="206"/>
    </row>
    <row r="50" spans="1:28" ht="15.6" x14ac:dyDescent="0.3">
      <c r="A50" s="11"/>
      <c r="B50" s="30" t="s">
        <v>6</v>
      </c>
      <c r="C50" s="11"/>
      <c r="D50" s="98">
        <f>IF(C50 &lt;&gt; 0,VLOOKUP(A50,Teilnehmer!$A$6:$P$100,9,)+C50,0)</f>
        <v>0</v>
      </c>
      <c r="E50" s="8"/>
      <c r="F50" s="98">
        <f>IF(E50 &lt;&gt; 0,VLOOKUP(A50,Teilnehmer!$A$6:$P$100,9,)+E50,0)</f>
        <v>0</v>
      </c>
      <c r="G50" s="8"/>
      <c r="H50" s="98">
        <f>IF(G50 &lt;&gt; 0,VLOOKUP(A50,Teilnehmer!$A$6:$P$100,9,)+G50,0)</f>
        <v>0</v>
      </c>
      <c r="I50" s="99">
        <f t="shared" si="15"/>
        <v>0</v>
      </c>
      <c r="J50" s="98">
        <f>IFERROR(VLOOKUP(A50,Teilnehmer!$A$6:$M$100,9,),0)</f>
        <v>0</v>
      </c>
      <c r="K50" s="99">
        <f t="shared" si="16"/>
        <v>0</v>
      </c>
      <c r="L50" s="203"/>
      <c r="M50" s="203"/>
      <c r="N50" s="203"/>
      <c r="O50" s="207"/>
      <c r="P50" s="37"/>
      <c r="Q50" s="98">
        <f>IF(P50 &lt;&gt; 0,VLOOKUP(A50,Teilnehmer!$A$6:$P$100,10,0)+P50,0)</f>
        <v>0</v>
      </c>
      <c r="R50" s="7"/>
      <c r="S50" s="98">
        <f>IF(R50 &lt;&gt; 0,VLOOKUP(A50,Teilnehmer!$A$6:$P$100,10,)+R50,0)</f>
        <v>0</v>
      </c>
      <c r="T50" s="7"/>
      <c r="U50" s="98">
        <f>IF(T50 &lt;&gt; 0,VLOOKUP(A50,Teilnehmer!A$6:$P$100,10,)+T50,0)</f>
        <v>0</v>
      </c>
      <c r="V50" s="99">
        <f t="shared" si="4"/>
        <v>0</v>
      </c>
      <c r="W50" s="98">
        <f>IFERROR(VLOOKUP(A50,Teilnehmer!$A$6:$M$100,10,),0)</f>
        <v>0</v>
      </c>
      <c r="X50" s="99">
        <f t="shared" si="5"/>
        <v>0</v>
      </c>
      <c r="Y50" s="203"/>
      <c r="Z50" s="203"/>
      <c r="AA50" s="203"/>
      <c r="AB50" s="207"/>
    </row>
    <row r="51" spans="1:28" ht="16.2" thickBot="1" x14ac:dyDescent="0.35">
      <c r="A51" s="16" t="s">
        <v>123</v>
      </c>
      <c r="B51" s="31" t="s">
        <v>6</v>
      </c>
      <c r="C51" s="16"/>
      <c r="D51" s="160">
        <f>IF(C51 &lt;&gt; 0,VLOOKUP(A51,Teilnehmer!$A$6:$P$100,9,)+C51,0)</f>
        <v>0</v>
      </c>
      <c r="E51" s="17"/>
      <c r="F51" s="160">
        <f>IF(E51 &lt;&gt; 0,VLOOKUP(A51,Teilnehmer!$A$6:$P$100,9,)+E51,0)</f>
        <v>0</v>
      </c>
      <c r="G51" s="17"/>
      <c r="H51" s="160">
        <f>IF(G51 &lt;&gt; 0,VLOOKUP(A51,Teilnehmer!$A$6:$P$100,9,)+G51,0)</f>
        <v>0</v>
      </c>
      <c r="I51" s="100">
        <f t="shared" si="15"/>
        <v>0</v>
      </c>
      <c r="J51" s="160">
        <f>IFERROR(VLOOKUP(A51,Teilnehmer!$A$6:$M$100,9,),0)</f>
        <v>0</v>
      </c>
      <c r="K51" s="100">
        <f t="shared" si="16"/>
        <v>0</v>
      </c>
      <c r="L51" s="212"/>
      <c r="M51" s="212"/>
      <c r="N51" s="212"/>
      <c r="O51" s="210"/>
      <c r="P51" s="36"/>
      <c r="Q51" s="160">
        <f>IF(P51 &lt;&gt; 0,VLOOKUP(A51,Teilnehmer!$A$6:$P$100,10,0)+P51,0)</f>
        <v>0</v>
      </c>
      <c r="R51" s="23"/>
      <c r="S51" s="160">
        <f>IF(R51 &lt;&gt; 0,VLOOKUP(A51,Teilnehmer!$A$6:$P$100,10,)+R51,0)</f>
        <v>0</v>
      </c>
      <c r="T51" s="23"/>
      <c r="U51" s="160">
        <f>IF(T51 &lt;&gt; 0,VLOOKUP(A51,Teilnehmer!A$6:$P$100,10,)+T51,0)</f>
        <v>0</v>
      </c>
      <c r="V51" s="100">
        <f t="shared" si="4"/>
        <v>0</v>
      </c>
      <c r="W51" s="160" t="str">
        <f>IFERROR(VLOOKUP(A51,Teilnehmer!$A$6:$M$100,10,),0)</f>
        <v/>
      </c>
      <c r="X51" s="100">
        <f t="shared" si="5"/>
        <v>0</v>
      </c>
      <c r="Y51" s="212"/>
      <c r="Z51" s="212"/>
      <c r="AA51" s="212"/>
      <c r="AB51" s="210"/>
    </row>
    <row r="52" spans="1:28" ht="15.6" x14ac:dyDescent="0.3">
      <c r="A52" s="9" t="s">
        <v>88</v>
      </c>
      <c r="B52" s="32" t="s">
        <v>7</v>
      </c>
      <c r="C52" s="9"/>
      <c r="D52" s="101">
        <f>IF(C52 &lt;&gt; 0,VLOOKUP(A52,Teilnehmer!$A$6:$P$100,9,)+C52,0)</f>
        <v>0</v>
      </c>
      <c r="E52" s="10"/>
      <c r="F52" s="101">
        <f>IF(E52 &lt;&gt; 0,VLOOKUP(A52,Teilnehmer!$A$6:$P$100,9,)+E52,0)</f>
        <v>0</v>
      </c>
      <c r="G52" s="10"/>
      <c r="H52" s="101">
        <f>IF(G52 &lt;&gt; 0,VLOOKUP(A52,Teilnehmer!$A$6:$P$100,9,)+G52,0)</f>
        <v>0</v>
      </c>
      <c r="I52" s="101">
        <f t="shared" si="15"/>
        <v>0</v>
      </c>
      <c r="J52" s="101" t="str">
        <f>IFERROR(VLOOKUP(A52,Teilnehmer!$A$6:$M$100,9,),0)</f>
        <v/>
      </c>
      <c r="K52" s="101">
        <f t="shared" si="16"/>
        <v>0</v>
      </c>
      <c r="L52" s="201">
        <f>SUM(D52:D59)- MIN(D52:D59)</f>
        <v>0</v>
      </c>
      <c r="M52" s="201">
        <f>SUM(F52:F59)- MIN(F52:F59)</f>
        <v>0</v>
      </c>
      <c r="N52" s="201">
        <f>SUM(H52:H59)- MIN(H52:H59)</f>
        <v>0</v>
      </c>
      <c r="O52" s="205">
        <f>L52+M52+N52</f>
        <v>0</v>
      </c>
      <c r="P52" s="40">
        <v>158</v>
      </c>
      <c r="Q52" s="101">
        <f>IF(P52 &lt;&gt; 0,VLOOKUP(A52,Teilnehmer!$A$6:$P$100,10,0)+P52,0)</f>
        <v>171</v>
      </c>
      <c r="R52" s="26">
        <v>161</v>
      </c>
      <c r="S52" s="101">
        <f>IF(R52 &lt;&gt; 0,VLOOKUP(A52,Teilnehmer!$A$6:$P$100,10,)+R52,0)</f>
        <v>174</v>
      </c>
      <c r="T52" s="26">
        <v>187</v>
      </c>
      <c r="U52" s="101">
        <f>IF(T52 &lt;&gt; 0,VLOOKUP(A52,Teilnehmer!A$6:$P$100,10,)+T52,0)</f>
        <v>200</v>
      </c>
      <c r="V52" s="101">
        <f t="shared" si="4"/>
        <v>506</v>
      </c>
      <c r="W52" s="101">
        <f>IFERROR(VLOOKUP(A52,Teilnehmer!$A$6:$M$100,10,),0)</f>
        <v>13</v>
      </c>
      <c r="X52" s="101">
        <f t="shared" si="5"/>
        <v>545</v>
      </c>
      <c r="Y52" s="201">
        <f t="shared" ref="Y52" si="19">SUM(Q52:Q59)- MIN(Q52:Q59)</f>
        <v>673</v>
      </c>
      <c r="Z52" s="201">
        <f t="shared" ref="Z52" si="20">SUM(S52:S59)- MIN(S52:S59)</f>
        <v>640</v>
      </c>
      <c r="AA52" s="201">
        <f t="shared" ref="AA52" si="21">SUM(U52:U59)- MIN(U52:U59)</f>
        <v>714</v>
      </c>
      <c r="AB52" s="205">
        <f t="shared" ref="AB52" si="22">Y52+Z52+AA52</f>
        <v>2027</v>
      </c>
    </row>
    <row r="53" spans="1:28" ht="15.6" x14ac:dyDescent="0.3">
      <c r="A53" s="11" t="s">
        <v>85</v>
      </c>
      <c r="B53" s="30" t="s">
        <v>7</v>
      </c>
      <c r="C53" s="11"/>
      <c r="D53" s="98">
        <f>IF(C53 &lt;&gt; 0,VLOOKUP(A53,Teilnehmer!$A$6:$P$100,9,)+C53,0)</f>
        <v>0</v>
      </c>
      <c r="E53" s="8"/>
      <c r="F53" s="98">
        <f>IF(E53 &lt;&gt; 0,VLOOKUP(A53,Teilnehmer!$A$6:$P$100,9,)+E53,0)</f>
        <v>0</v>
      </c>
      <c r="G53" s="8"/>
      <c r="H53" s="98">
        <f>IF(G53 &lt;&gt; 0,VLOOKUP(A53,Teilnehmer!$A$6:$P$100,9,)+G53,0)</f>
        <v>0</v>
      </c>
      <c r="I53" s="99">
        <f t="shared" si="15"/>
        <v>0</v>
      </c>
      <c r="J53" s="98" t="str">
        <f>IFERROR(VLOOKUP(A53,Teilnehmer!$A$6:$M$100,9,),0)</f>
        <v/>
      </c>
      <c r="K53" s="99">
        <f t="shared" si="16"/>
        <v>0</v>
      </c>
      <c r="L53" s="202"/>
      <c r="M53" s="202"/>
      <c r="N53" s="202"/>
      <c r="O53" s="206"/>
      <c r="P53" s="37">
        <v>164</v>
      </c>
      <c r="Q53" s="98">
        <f>IF(P53 &lt;&gt; 0,VLOOKUP(A53,Teilnehmer!$A$6:$P$100,10,0)+P53,0)</f>
        <v>183</v>
      </c>
      <c r="R53" s="7">
        <v>147</v>
      </c>
      <c r="S53" s="98">
        <f>IF(R53 &lt;&gt; 0,VLOOKUP(A53,Teilnehmer!$A$6:$P$100,10,)+R53,0)</f>
        <v>166</v>
      </c>
      <c r="T53" s="7">
        <v>163</v>
      </c>
      <c r="U53" s="98">
        <f>IF(T53 &lt;&gt; 0,VLOOKUP(A53,Teilnehmer!A$6:$P$100,10,)+T53,0)</f>
        <v>182</v>
      </c>
      <c r="V53" s="99">
        <f t="shared" si="4"/>
        <v>474</v>
      </c>
      <c r="W53" s="98">
        <f>IFERROR(VLOOKUP(A53,Teilnehmer!$A$6:$M$100,10,),0)</f>
        <v>19</v>
      </c>
      <c r="X53" s="99">
        <f t="shared" si="5"/>
        <v>531</v>
      </c>
      <c r="Y53" s="202"/>
      <c r="Z53" s="202"/>
      <c r="AA53" s="202"/>
      <c r="AB53" s="206"/>
    </row>
    <row r="54" spans="1:28" ht="15.6" x14ac:dyDescent="0.3">
      <c r="A54" s="11" t="s">
        <v>86</v>
      </c>
      <c r="B54" s="30" t="s">
        <v>7</v>
      </c>
      <c r="C54" s="11"/>
      <c r="D54" s="98">
        <f>IF(C54 &lt;&gt; 0,VLOOKUP(A54,Teilnehmer!$A$6:$P$100,9,)+C54,0)</f>
        <v>0</v>
      </c>
      <c r="E54" s="8"/>
      <c r="F54" s="98">
        <f>IF(E54 &lt;&gt; 0,VLOOKUP(A54,Teilnehmer!$A$6:$P$100,9,)+E54,0)</f>
        <v>0</v>
      </c>
      <c r="G54" s="8"/>
      <c r="H54" s="98">
        <f>IF(G54 &lt;&gt; 0,VLOOKUP(A54,Teilnehmer!$A$6:$P$100,9,)+G54,0)</f>
        <v>0</v>
      </c>
      <c r="I54" s="99">
        <f t="shared" si="15"/>
        <v>0</v>
      </c>
      <c r="J54" s="98" t="str">
        <f>IFERROR(VLOOKUP(A54,Teilnehmer!$A$6:$M$100,9,),0)</f>
        <v/>
      </c>
      <c r="K54" s="99">
        <f t="shared" si="16"/>
        <v>0</v>
      </c>
      <c r="L54" s="202"/>
      <c r="M54" s="202"/>
      <c r="N54" s="202"/>
      <c r="O54" s="206"/>
      <c r="P54" s="37">
        <v>147</v>
      </c>
      <c r="Q54" s="98">
        <f>IF(P54 &lt;&gt; 0,VLOOKUP(A54,Teilnehmer!$A$6:$P$100,10,0)+P54,0)</f>
        <v>174</v>
      </c>
      <c r="R54" s="7">
        <v>128</v>
      </c>
      <c r="S54" s="98">
        <f>IF(R54 &lt;&gt; 0,VLOOKUP(A54,Teilnehmer!$A$6:$P$100,10,)+R54,0)</f>
        <v>155</v>
      </c>
      <c r="T54" s="7">
        <v>160</v>
      </c>
      <c r="U54" s="98">
        <f>IF(T54 &lt;&gt; 0,VLOOKUP(A54,Teilnehmer!A$6:$P$100,10,)+T54,0)</f>
        <v>187</v>
      </c>
      <c r="V54" s="99">
        <f t="shared" si="4"/>
        <v>435</v>
      </c>
      <c r="W54" s="98">
        <f>IFERROR(VLOOKUP(A54,Teilnehmer!$A$6:$M$100,10,),0)</f>
        <v>27</v>
      </c>
      <c r="X54" s="99">
        <f t="shared" si="5"/>
        <v>516</v>
      </c>
      <c r="Y54" s="202"/>
      <c r="Z54" s="202"/>
      <c r="AA54" s="202"/>
      <c r="AB54" s="206"/>
    </row>
    <row r="55" spans="1:28" ht="15.6" x14ac:dyDescent="0.3">
      <c r="A55" s="11" t="s">
        <v>87</v>
      </c>
      <c r="B55" s="30" t="s">
        <v>7</v>
      </c>
      <c r="C55" s="11"/>
      <c r="D55" s="98">
        <f>IF(C55 &lt;&gt; 0,VLOOKUP(A55,Teilnehmer!$A$6:$P$100,9,)+C55,0)</f>
        <v>0</v>
      </c>
      <c r="E55" s="8"/>
      <c r="F55" s="98">
        <f>IF(E55 &lt;&gt; 0,VLOOKUP(A55,Teilnehmer!$A$6:$P$100,9,)+E55,0)</f>
        <v>0</v>
      </c>
      <c r="G55" s="8"/>
      <c r="H55" s="98">
        <f>IF(G55 &lt;&gt; 0,VLOOKUP(A55,Teilnehmer!$A$6:$P$100,9,)+G55,0)</f>
        <v>0</v>
      </c>
      <c r="I55" s="99">
        <f t="shared" si="15"/>
        <v>0</v>
      </c>
      <c r="J55" s="98" t="str">
        <f>IFERROR(VLOOKUP(A55,Teilnehmer!$A$6:$M$100,9,),0)</f>
        <v/>
      </c>
      <c r="K55" s="99">
        <f t="shared" si="16"/>
        <v>0</v>
      </c>
      <c r="L55" s="202"/>
      <c r="M55" s="202"/>
      <c r="N55" s="202"/>
      <c r="O55" s="206"/>
      <c r="P55" s="37"/>
      <c r="Q55" s="98">
        <f>IF(P55 &lt;&gt; 0,VLOOKUP(A55,Teilnehmer!$A$6:$P$100,10,0)+P55,0)</f>
        <v>0</v>
      </c>
      <c r="R55" s="7"/>
      <c r="S55" s="98">
        <f>IF(R55 &lt;&gt; 0,VLOOKUP(A55,Teilnehmer!$A$6:$P$100,10,)+R55,0)</f>
        <v>0</v>
      </c>
      <c r="T55" s="7"/>
      <c r="U55" s="98">
        <f>IF(T55 &lt;&gt; 0,VLOOKUP(A55,Teilnehmer!A$6:$P$100,10,)+T55,0)</f>
        <v>0</v>
      </c>
      <c r="V55" s="99">
        <f t="shared" si="4"/>
        <v>0</v>
      </c>
      <c r="W55" s="98" t="str">
        <f>IFERROR(VLOOKUP(A55,Teilnehmer!$A$6:$M$100,10,),0)</f>
        <v/>
      </c>
      <c r="X55" s="99">
        <f t="shared" si="5"/>
        <v>0</v>
      </c>
      <c r="Y55" s="202"/>
      <c r="Z55" s="202"/>
      <c r="AA55" s="202"/>
      <c r="AB55" s="206"/>
    </row>
    <row r="56" spans="1:28" ht="15.6" x14ac:dyDescent="0.3">
      <c r="A56" s="11" t="s">
        <v>89</v>
      </c>
      <c r="B56" s="30" t="s">
        <v>7</v>
      </c>
      <c r="C56" s="11"/>
      <c r="D56" s="98">
        <f>IF(C56 &lt;&gt; 0,VLOOKUP(A56,Teilnehmer!$A$6:$P$100,9,)+C56,0)</f>
        <v>0</v>
      </c>
      <c r="E56" s="8"/>
      <c r="F56" s="98">
        <f>IF(E56 &lt;&gt; 0,VLOOKUP(A56,Teilnehmer!$A$6:$P$100,9,)+E56,0)</f>
        <v>0</v>
      </c>
      <c r="G56" s="8"/>
      <c r="H56" s="98">
        <f>IF(G56 &lt;&gt; 0,VLOOKUP(A56,Teilnehmer!$A$6:$P$100,9,)+G56,0)</f>
        <v>0</v>
      </c>
      <c r="I56" s="99">
        <f t="shared" si="15"/>
        <v>0</v>
      </c>
      <c r="J56" s="98" t="str">
        <f>IFERROR(VLOOKUP(A56,Teilnehmer!$A$6:$M$100,9,),0)</f>
        <v/>
      </c>
      <c r="K56" s="99">
        <f t="shared" si="16"/>
        <v>0</v>
      </c>
      <c r="L56" s="202"/>
      <c r="M56" s="202"/>
      <c r="N56" s="202"/>
      <c r="O56" s="206"/>
      <c r="P56" s="37"/>
      <c r="Q56" s="98">
        <f>IF(P56 &lt;&gt; 0,VLOOKUP(A56,Teilnehmer!$A$6:$P$100,10,0)+P56,0)</f>
        <v>0</v>
      </c>
      <c r="R56" s="7"/>
      <c r="S56" s="98">
        <f>IF(R56 &lt;&gt; 0,VLOOKUP(A56,Teilnehmer!$A$6:$P$100,10,)+R56,0)</f>
        <v>0</v>
      </c>
      <c r="T56" s="7"/>
      <c r="U56" s="98">
        <f>IF(T56 &lt;&gt; 0,VLOOKUP(A56,Teilnehmer!A$6:$P$100,10,)+T56,0)</f>
        <v>0</v>
      </c>
      <c r="V56" s="99">
        <f t="shared" si="4"/>
        <v>0</v>
      </c>
      <c r="W56" s="98" t="str">
        <f>IFERROR(VLOOKUP(A56,Teilnehmer!$A$6:$M$100,10,),0)</f>
        <v/>
      </c>
      <c r="X56" s="99">
        <f t="shared" si="5"/>
        <v>0</v>
      </c>
      <c r="Y56" s="202"/>
      <c r="Z56" s="202"/>
      <c r="AA56" s="202"/>
      <c r="AB56" s="206"/>
    </row>
    <row r="57" spans="1:28" ht="15.6" x14ac:dyDescent="0.3">
      <c r="A57" s="11"/>
      <c r="B57" s="30" t="s">
        <v>7</v>
      </c>
      <c r="C57" s="11"/>
      <c r="D57" s="98">
        <f>IF(C57 &lt;&gt; 0,VLOOKUP(A57,Teilnehmer!$A$6:$P$100,9,)+C57,0)</f>
        <v>0</v>
      </c>
      <c r="E57" s="8"/>
      <c r="F57" s="98">
        <f>IF(E57 &lt;&gt; 0,VLOOKUP(A57,Teilnehmer!$A$6:$P$100,9,)+E57,0)</f>
        <v>0</v>
      </c>
      <c r="G57" s="8"/>
      <c r="H57" s="98">
        <f>IF(G57 &lt;&gt; 0,VLOOKUP(A57,Teilnehmer!$A$6:$P$100,9,)+G57,0)</f>
        <v>0</v>
      </c>
      <c r="I57" s="99">
        <f t="shared" si="15"/>
        <v>0</v>
      </c>
      <c r="J57" s="98">
        <f>IFERROR(VLOOKUP(A57,Teilnehmer!$A$6:$M$100,9,),0)</f>
        <v>0</v>
      </c>
      <c r="K57" s="99">
        <f t="shared" si="16"/>
        <v>0</v>
      </c>
      <c r="L57" s="202"/>
      <c r="M57" s="202"/>
      <c r="N57" s="202"/>
      <c r="O57" s="206"/>
      <c r="P57" s="37"/>
      <c r="Q57" s="98">
        <f>IF(P57 &lt;&gt; 0,VLOOKUP(A57,Teilnehmer!$A$6:$P$100,10,0)+P57,0)</f>
        <v>0</v>
      </c>
      <c r="R57" s="7"/>
      <c r="S57" s="98">
        <f>IF(R57 &lt;&gt; 0,VLOOKUP(A57,Teilnehmer!$A$6:$P$100,10,)+R57,0)</f>
        <v>0</v>
      </c>
      <c r="T57" s="7"/>
      <c r="U57" s="98">
        <f>IF(T57 &lt;&gt; 0,VLOOKUP(A57,Teilnehmer!A$6:$P$100,10,)+T57,0)</f>
        <v>0</v>
      </c>
      <c r="V57" s="99">
        <f t="shared" si="4"/>
        <v>0</v>
      </c>
      <c r="W57" s="98">
        <f>IFERROR(VLOOKUP(A57,Teilnehmer!$A$6:$M$100,10,),0)</f>
        <v>0</v>
      </c>
      <c r="X57" s="99">
        <f t="shared" si="5"/>
        <v>0</v>
      </c>
      <c r="Y57" s="202"/>
      <c r="Z57" s="202"/>
      <c r="AA57" s="202"/>
      <c r="AB57" s="206"/>
    </row>
    <row r="58" spans="1:28" ht="15.6" x14ac:dyDescent="0.3">
      <c r="A58" s="11"/>
      <c r="B58" s="30" t="s">
        <v>7</v>
      </c>
      <c r="C58" s="11"/>
      <c r="D58" s="98">
        <f>IF(C58 &lt;&gt; 0,VLOOKUP(A58,Teilnehmer!$A$6:$P$100,9,)+C58,0)</f>
        <v>0</v>
      </c>
      <c r="E58" s="8"/>
      <c r="F58" s="98">
        <f>IF(E58 &lt;&gt; 0,VLOOKUP(A58,Teilnehmer!$A$6:$P$100,9,)+E58,0)</f>
        <v>0</v>
      </c>
      <c r="G58" s="8"/>
      <c r="H58" s="98">
        <f>IF(G58 &lt;&gt; 0,VLOOKUP(A58,Teilnehmer!$A$6:$P$100,9,)+G58,0)</f>
        <v>0</v>
      </c>
      <c r="I58" s="99">
        <f t="shared" si="15"/>
        <v>0</v>
      </c>
      <c r="J58" s="98">
        <f>IFERROR(VLOOKUP(A58,Teilnehmer!$A$6:$M$100,9,),0)</f>
        <v>0</v>
      </c>
      <c r="K58" s="99">
        <f t="shared" si="16"/>
        <v>0</v>
      </c>
      <c r="L58" s="203"/>
      <c r="M58" s="203"/>
      <c r="N58" s="203"/>
      <c r="O58" s="207"/>
      <c r="P58" s="37"/>
      <c r="Q58" s="98">
        <f>IF(P58 &lt;&gt; 0,VLOOKUP(A58,Teilnehmer!$A$6:$P$100,10,0)+P58,0)</f>
        <v>0</v>
      </c>
      <c r="R58" s="7"/>
      <c r="S58" s="98">
        <f>IF(R58 &lt;&gt; 0,VLOOKUP(A58,Teilnehmer!$A$6:$P$100,10,)+R58,0)</f>
        <v>0</v>
      </c>
      <c r="T58" s="7"/>
      <c r="U58" s="98">
        <f>IF(T58 &lt;&gt; 0,VLOOKUP(A58,Teilnehmer!A$6:$P$100,10,)+T58,0)</f>
        <v>0</v>
      </c>
      <c r="V58" s="99">
        <f t="shared" si="4"/>
        <v>0</v>
      </c>
      <c r="W58" s="98">
        <f>IFERROR(VLOOKUP(A58,Teilnehmer!$A$6:$M$100,10,),0)</f>
        <v>0</v>
      </c>
      <c r="X58" s="99">
        <f t="shared" si="5"/>
        <v>0</v>
      </c>
      <c r="Y58" s="203"/>
      <c r="Z58" s="203"/>
      <c r="AA58" s="203"/>
      <c r="AB58" s="207"/>
    </row>
    <row r="59" spans="1:28" ht="16.2" thickBot="1" x14ac:dyDescent="0.35">
      <c r="A59" s="12" t="s">
        <v>124</v>
      </c>
      <c r="B59" s="33" t="s">
        <v>7</v>
      </c>
      <c r="C59" s="12"/>
      <c r="D59" s="161">
        <f>IF(C59 &lt;&gt; 0,VLOOKUP(A59,Teilnehmer!$A$6:$P$100,9,)+C59,0)</f>
        <v>0</v>
      </c>
      <c r="E59" s="13"/>
      <c r="F59" s="161">
        <f>IF(E59 &lt;&gt; 0,VLOOKUP(A59,Teilnehmer!$A$6:$P$100,9,)+E59,0)</f>
        <v>0</v>
      </c>
      <c r="G59" s="13"/>
      <c r="H59" s="161">
        <f>IF(G59 &lt;&gt; 0,VLOOKUP(A59,Teilnehmer!$A$6:$P$100,9,)+G59,0)</f>
        <v>0</v>
      </c>
      <c r="I59" s="102">
        <f t="shared" si="15"/>
        <v>0</v>
      </c>
      <c r="J59" s="161">
        <f>IFERROR(VLOOKUP(A59,Teilnehmer!$A$6:$M$100,9,),0)</f>
        <v>20</v>
      </c>
      <c r="K59" s="102">
        <f t="shared" si="16"/>
        <v>0</v>
      </c>
      <c r="L59" s="204"/>
      <c r="M59" s="204"/>
      <c r="N59" s="204"/>
      <c r="O59" s="208"/>
      <c r="P59" s="38">
        <v>125</v>
      </c>
      <c r="Q59" s="161">
        <v>145</v>
      </c>
      <c r="R59" s="24">
        <v>125</v>
      </c>
      <c r="S59" s="161">
        <v>145</v>
      </c>
      <c r="T59" s="24">
        <v>125</v>
      </c>
      <c r="U59" s="161">
        <v>145</v>
      </c>
      <c r="V59" s="102">
        <f t="shared" si="4"/>
        <v>375</v>
      </c>
      <c r="W59" s="161">
        <f>IFERROR(VLOOKUP(A59,Teilnehmer!$A$6:$M$100,10,),0)</f>
        <v>39</v>
      </c>
      <c r="X59" s="102">
        <f t="shared" si="5"/>
        <v>435</v>
      </c>
      <c r="Y59" s="204"/>
      <c r="Z59" s="204"/>
      <c r="AA59" s="204"/>
      <c r="AB59" s="208"/>
    </row>
    <row r="60" spans="1:28" ht="15.6" x14ac:dyDescent="0.3">
      <c r="A60" s="14" t="s">
        <v>18</v>
      </c>
      <c r="B60" s="29" t="s">
        <v>5</v>
      </c>
      <c r="C60" s="14">
        <v>144</v>
      </c>
      <c r="D60" s="98">
        <f>IF(C60 &lt;&gt; 0,VLOOKUP(A60,Teilnehmer!$A$6:$P$100,9,)+C60,0)</f>
        <v>177</v>
      </c>
      <c r="E60" s="15">
        <v>127</v>
      </c>
      <c r="F60" s="98">
        <f>IF(E60 &lt;&gt; 0,VLOOKUP(A60,Teilnehmer!$A$6:$P$100,9,)+E60,0)</f>
        <v>160</v>
      </c>
      <c r="G60" s="15">
        <v>133</v>
      </c>
      <c r="H60" s="98">
        <f>IF(G60 &lt;&gt; 0,VLOOKUP(A60,Teilnehmer!$A$6:$P$100,9,)+G60,0)</f>
        <v>166</v>
      </c>
      <c r="I60" s="98">
        <f t="shared" si="15"/>
        <v>404</v>
      </c>
      <c r="J60" s="98">
        <f>IFERROR(VLOOKUP(A60,Teilnehmer!$A$6:$M$100,9,),0)</f>
        <v>33</v>
      </c>
      <c r="K60" s="98">
        <f t="shared" si="16"/>
        <v>503</v>
      </c>
      <c r="L60" s="211">
        <v>710</v>
      </c>
      <c r="M60" s="211">
        <f>SUM(F61,F62,F63,F64)</f>
        <v>727</v>
      </c>
      <c r="N60" s="211">
        <f>SUM(H61,H62,H63,H64)</f>
        <v>750</v>
      </c>
      <c r="O60" s="209">
        <f>L60+M60+N60</f>
        <v>2187</v>
      </c>
      <c r="P60" s="39">
        <v>127</v>
      </c>
      <c r="Q60" s="98">
        <f>IF(P60 &lt;&gt; 0,VLOOKUP(A60,Teilnehmer!$A$6:$P$100,10,0)+P60,0)</f>
        <v>157</v>
      </c>
      <c r="R60" s="25">
        <v>166</v>
      </c>
      <c r="S60" s="98">
        <f>IF(R60 &lt;&gt; 0,VLOOKUP(A60,Teilnehmer!$A$6:$P$100,10,)+R60,0)</f>
        <v>196</v>
      </c>
      <c r="T60" s="25">
        <v>146</v>
      </c>
      <c r="U60" s="98">
        <f>IF(T60 &lt;&gt; 0,VLOOKUP(A60,Teilnehmer!A$6:$P$100,10,)+T60,0)</f>
        <v>176</v>
      </c>
      <c r="V60" s="98">
        <f t="shared" si="4"/>
        <v>439</v>
      </c>
      <c r="W60" s="98">
        <f>IFERROR(VLOOKUP(A60,Teilnehmer!$A$6:$M$100,10,),0)</f>
        <v>30</v>
      </c>
      <c r="X60" s="98">
        <f t="shared" si="5"/>
        <v>529</v>
      </c>
      <c r="Y60" s="211">
        <f>SUM(P60,P61,P62,P63)</f>
        <v>634</v>
      </c>
      <c r="Z60" s="211">
        <f>SUM(S60,S61,S62,S63)</f>
        <v>719</v>
      </c>
      <c r="AA60" s="211">
        <f>SUM(U60,U61,U63,U64)</f>
        <v>719</v>
      </c>
      <c r="AB60" s="209">
        <f t="shared" ref="AB60" si="23">Y60+Z60+AA60</f>
        <v>2072</v>
      </c>
    </row>
    <row r="61" spans="1:28" ht="15.6" x14ac:dyDescent="0.3">
      <c r="A61" s="11" t="s">
        <v>19</v>
      </c>
      <c r="B61" s="30" t="s">
        <v>5</v>
      </c>
      <c r="C61" s="11">
        <v>147</v>
      </c>
      <c r="D61" s="98">
        <f>IF(C61 &lt;&gt; 0,VLOOKUP(A61,Teilnehmer!$A$6:$P$100,9,)+C61,0)</f>
        <v>163</v>
      </c>
      <c r="E61" s="8">
        <v>157</v>
      </c>
      <c r="F61" s="98">
        <f>IF(E61 &lt;&gt; 0,VLOOKUP(A61,Teilnehmer!$A$6:$P$100,9,)+E61,0)</f>
        <v>173</v>
      </c>
      <c r="G61" s="8">
        <v>167</v>
      </c>
      <c r="H61" s="98">
        <f>IF(G61 &lt;&gt; 0,VLOOKUP(A61,Teilnehmer!$A$6:$P$100,9,)+G61,0)</f>
        <v>183</v>
      </c>
      <c r="I61" s="99">
        <f t="shared" si="15"/>
        <v>471</v>
      </c>
      <c r="J61" s="98">
        <f>IFERROR(VLOOKUP(A61,Teilnehmer!$A$6:$M$100,9,),0)</f>
        <v>16</v>
      </c>
      <c r="K61" s="99">
        <f t="shared" si="16"/>
        <v>519</v>
      </c>
      <c r="L61" s="202"/>
      <c r="M61" s="202"/>
      <c r="N61" s="202"/>
      <c r="O61" s="206"/>
      <c r="P61" s="37">
        <v>177</v>
      </c>
      <c r="Q61" s="98">
        <f>IF(P61 &lt;&gt; 0,VLOOKUP(A61,Teilnehmer!$A$6:$P$100,10,0)+P61,0)</f>
        <v>193</v>
      </c>
      <c r="R61" s="7">
        <v>170</v>
      </c>
      <c r="S61" s="98">
        <f>IF(R61 &lt;&gt; 0,VLOOKUP(A61,Teilnehmer!$A$6:$P$100,10,)+R61,0)</f>
        <v>186</v>
      </c>
      <c r="T61" s="7">
        <v>179</v>
      </c>
      <c r="U61" s="98">
        <f>IF(T61 &lt;&gt; 0,VLOOKUP(A61,Teilnehmer!A$6:$P$100,10,)+T61,0)</f>
        <v>195</v>
      </c>
      <c r="V61" s="99">
        <f t="shared" si="4"/>
        <v>526</v>
      </c>
      <c r="W61" s="98">
        <f>IFERROR(VLOOKUP(A61,Teilnehmer!$A$6:$M$100,10,),0)</f>
        <v>16</v>
      </c>
      <c r="X61" s="99">
        <f t="shared" si="5"/>
        <v>574</v>
      </c>
      <c r="Y61" s="202"/>
      <c r="Z61" s="202"/>
      <c r="AA61" s="202"/>
      <c r="AB61" s="206"/>
    </row>
    <row r="62" spans="1:28" ht="15.6" x14ac:dyDescent="0.3">
      <c r="A62" s="11" t="s">
        <v>20</v>
      </c>
      <c r="B62" s="30" t="s">
        <v>5</v>
      </c>
      <c r="C62" s="11">
        <v>186</v>
      </c>
      <c r="D62" s="98">
        <f>IF(C62 &lt;&gt; 0,VLOOKUP(A62,Teilnehmer!$A$6:$P$100,9,)+C62,0)</f>
        <v>192</v>
      </c>
      <c r="E62" s="8">
        <v>167</v>
      </c>
      <c r="F62" s="98">
        <f>IF(E62 &lt;&gt; 0,VLOOKUP(A62,Teilnehmer!$A$6:$P$100,9,)+E62,0)</f>
        <v>173</v>
      </c>
      <c r="G62" s="8">
        <v>180</v>
      </c>
      <c r="H62" s="98">
        <f>IF(G62 &lt;&gt; 0,VLOOKUP(A62,Teilnehmer!$A$6:$P$100,9,)+G62,0)</f>
        <v>186</v>
      </c>
      <c r="I62" s="99">
        <f t="shared" si="15"/>
        <v>533</v>
      </c>
      <c r="J62" s="98">
        <f>IFERROR(VLOOKUP(A62,Teilnehmer!$A$6:$M$100,9,),0)</f>
        <v>6</v>
      </c>
      <c r="K62" s="99">
        <f t="shared" si="16"/>
        <v>551</v>
      </c>
      <c r="L62" s="202"/>
      <c r="M62" s="202"/>
      <c r="N62" s="202"/>
      <c r="O62" s="206"/>
      <c r="P62" s="37">
        <v>188</v>
      </c>
      <c r="Q62" s="98">
        <f>IF(P62 &lt;&gt; 0,VLOOKUP(A62,Teilnehmer!$A$6:$P$100,10,0)+P62,0)</f>
        <v>194</v>
      </c>
      <c r="R62" s="7">
        <v>159</v>
      </c>
      <c r="S62" s="98">
        <f>IF(R62 &lt;&gt; 0,VLOOKUP(A62,Teilnehmer!$A$6:$P$100,10,)+R62,0)</f>
        <v>165</v>
      </c>
      <c r="T62" s="7">
        <v>146</v>
      </c>
      <c r="U62" s="98">
        <f>IF(T62 &lt;&gt; 0,VLOOKUP(A62,Teilnehmer!A$6:$P$100,10,)+T62,0)</f>
        <v>152</v>
      </c>
      <c r="V62" s="99">
        <f t="shared" si="4"/>
        <v>493</v>
      </c>
      <c r="W62" s="98">
        <f>IFERROR(VLOOKUP(A62,Teilnehmer!$A$6:$M$100,10,),0)</f>
        <v>6</v>
      </c>
      <c r="X62" s="99">
        <f t="shared" si="5"/>
        <v>511</v>
      </c>
      <c r="Y62" s="202"/>
      <c r="Z62" s="202"/>
      <c r="AA62" s="202"/>
      <c r="AB62" s="206"/>
    </row>
    <row r="63" spans="1:28" ht="15.6" x14ac:dyDescent="0.3">
      <c r="A63" s="11" t="s">
        <v>21</v>
      </c>
      <c r="B63" s="30" t="s">
        <v>5</v>
      </c>
      <c r="C63" s="11">
        <v>142</v>
      </c>
      <c r="D63" s="98">
        <f>IF(C63 &lt;&gt; 0,VLOOKUP(A63,Teilnehmer!$A$6:$P$100,9,)+C63,0)</f>
        <v>171</v>
      </c>
      <c r="E63" s="8">
        <v>160</v>
      </c>
      <c r="F63" s="98">
        <f>IF(E63 &lt;&gt; 0,VLOOKUP(A63,Teilnehmer!$A$6:$P$100,9,)+E63,0)</f>
        <v>189</v>
      </c>
      <c r="G63" s="8">
        <v>166</v>
      </c>
      <c r="H63" s="98">
        <f>IF(G63 &lt;&gt; 0,VLOOKUP(A63,Teilnehmer!$A$6:$P$100,9,)+G63,0)</f>
        <v>195</v>
      </c>
      <c r="I63" s="99">
        <f t="shared" si="15"/>
        <v>468</v>
      </c>
      <c r="J63" s="98">
        <f>IFERROR(VLOOKUP(A63,Teilnehmer!$A$6:$M$100,9,),0)</f>
        <v>29</v>
      </c>
      <c r="K63" s="99">
        <f t="shared" si="16"/>
        <v>555</v>
      </c>
      <c r="L63" s="202"/>
      <c r="M63" s="202"/>
      <c r="N63" s="202"/>
      <c r="O63" s="206"/>
      <c r="P63" s="37">
        <v>142</v>
      </c>
      <c r="Q63" s="98">
        <f>IF(P63 &lt;&gt; 0,VLOOKUP(A63,Teilnehmer!$A$6:$P$100,10,0)+P63,0)</f>
        <v>171</v>
      </c>
      <c r="R63" s="7">
        <v>143</v>
      </c>
      <c r="S63" s="98">
        <f>IF(R63 &lt;&gt; 0,VLOOKUP(A63,Teilnehmer!$A$6:$P$100,10,)+R63,0)</f>
        <v>172</v>
      </c>
      <c r="T63" s="7">
        <v>146</v>
      </c>
      <c r="U63" s="98">
        <f>IF(T63 &lt;&gt; 0,VLOOKUP(A63,Teilnehmer!A$6:$P$100,10,)+T63,0)</f>
        <v>175</v>
      </c>
      <c r="V63" s="99">
        <f t="shared" si="4"/>
        <v>431</v>
      </c>
      <c r="W63" s="98">
        <f>IFERROR(VLOOKUP(A63,Teilnehmer!$A$6:$M$100,10,),0)</f>
        <v>29</v>
      </c>
      <c r="X63" s="99">
        <f t="shared" si="5"/>
        <v>518</v>
      </c>
      <c r="Y63" s="202"/>
      <c r="Z63" s="202"/>
      <c r="AA63" s="202"/>
      <c r="AB63" s="206"/>
    </row>
    <row r="64" spans="1:28" ht="15.6" x14ac:dyDescent="0.3">
      <c r="A64" s="11" t="s">
        <v>22</v>
      </c>
      <c r="B64" s="30" t="s">
        <v>5</v>
      </c>
      <c r="C64" s="11">
        <v>170</v>
      </c>
      <c r="D64" s="98">
        <f>IF(C64 &lt;&gt; 0,VLOOKUP(A64,Teilnehmer!$A$6:$P$100,9,)+C64,0)</f>
        <v>178</v>
      </c>
      <c r="E64" s="8">
        <v>184</v>
      </c>
      <c r="F64" s="98">
        <f>IF(E64 &lt;&gt; 0,VLOOKUP(A64,Teilnehmer!$A$6:$P$100,9,)+E64,0)</f>
        <v>192</v>
      </c>
      <c r="G64" s="8">
        <v>178</v>
      </c>
      <c r="H64" s="98">
        <f>IF(G64 &lt;&gt; 0,VLOOKUP(A64,Teilnehmer!$A$6:$P$100,9,)+G64,0)</f>
        <v>186</v>
      </c>
      <c r="I64" s="99">
        <f t="shared" si="15"/>
        <v>532</v>
      </c>
      <c r="J64" s="98">
        <f>IFERROR(VLOOKUP(A64,Teilnehmer!$A$6:$M$100,9,),0)</f>
        <v>8</v>
      </c>
      <c r="K64" s="99">
        <f t="shared" si="16"/>
        <v>556</v>
      </c>
      <c r="L64" s="202"/>
      <c r="M64" s="202"/>
      <c r="N64" s="202"/>
      <c r="O64" s="206"/>
      <c r="P64" s="37">
        <v>112</v>
      </c>
      <c r="Q64" s="98">
        <f>IF(P64 &lt;&gt; 0,VLOOKUP(A64,Teilnehmer!$A$6:$P$100,10,0)+P64,0)</f>
        <v>133</v>
      </c>
      <c r="R64" s="7">
        <v>132</v>
      </c>
      <c r="S64" s="98">
        <f>IF(R64 &lt;&gt; 0,VLOOKUP(A64,Teilnehmer!$A$6:$P$100,10,)+R64,0)</f>
        <v>153</v>
      </c>
      <c r="T64" s="7">
        <v>152</v>
      </c>
      <c r="U64" s="98">
        <f>IF(T64 &lt;&gt; 0,VLOOKUP(A64,Teilnehmer!A$6:$P$100,10,)+T64,0)</f>
        <v>173</v>
      </c>
      <c r="V64" s="99">
        <f t="shared" si="4"/>
        <v>396</v>
      </c>
      <c r="W64" s="98">
        <f>IFERROR(VLOOKUP(A64,Teilnehmer!$A$6:$M$100,10,),0)</f>
        <v>21</v>
      </c>
      <c r="X64" s="99">
        <f t="shared" si="5"/>
        <v>459</v>
      </c>
      <c r="Y64" s="202"/>
      <c r="Z64" s="202"/>
      <c r="AA64" s="202"/>
      <c r="AB64" s="206"/>
    </row>
    <row r="65" spans="1:28" ht="15.6" x14ac:dyDescent="0.3">
      <c r="A65" s="11"/>
      <c r="B65" s="30" t="s">
        <v>5</v>
      </c>
      <c r="C65" s="11"/>
      <c r="D65" s="98">
        <f>IF(C65 &lt;&gt; 0,VLOOKUP(A65,Teilnehmer!$A$6:$P$100,9,)+C65,0)</f>
        <v>0</v>
      </c>
      <c r="E65" s="8"/>
      <c r="F65" s="98">
        <f>IF(E65 &lt;&gt; 0,VLOOKUP(A65,Teilnehmer!$A$6:$P$100,9,)+E65,0)</f>
        <v>0</v>
      </c>
      <c r="G65" s="8"/>
      <c r="H65" s="98">
        <f>IF(G65 &lt;&gt; 0,VLOOKUP(A65,Teilnehmer!$A$6:$P$100,9,)+G65,0)</f>
        <v>0</v>
      </c>
      <c r="I65" s="99">
        <f t="shared" si="15"/>
        <v>0</v>
      </c>
      <c r="J65" s="98">
        <f>IFERROR(VLOOKUP(A65,Teilnehmer!$A$6:$M$100,9,),0)</f>
        <v>0</v>
      </c>
      <c r="K65" s="99">
        <f t="shared" si="16"/>
        <v>0</v>
      </c>
      <c r="L65" s="202"/>
      <c r="M65" s="202"/>
      <c r="N65" s="202"/>
      <c r="O65" s="206"/>
      <c r="P65" s="37"/>
      <c r="Q65" s="98">
        <f>IF(P65 &lt;&gt; 0,VLOOKUP(A65,Teilnehmer!$A$6:$P$100,10,0)+P65,0)</f>
        <v>0</v>
      </c>
      <c r="R65" s="7"/>
      <c r="S65" s="98">
        <f>IF(R65 &lt;&gt; 0,VLOOKUP(A65,Teilnehmer!$A$6:$P$100,10,)+R65,0)</f>
        <v>0</v>
      </c>
      <c r="T65" s="7"/>
      <c r="U65" s="98">
        <f>IF(T65 &lt;&gt; 0,VLOOKUP(A65,Teilnehmer!A$6:$P$100,10,)+T65,0)</f>
        <v>0</v>
      </c>
      <c r="V65" s="99">
        <f t="shared" si="4"/>
        <v>0</v>
      </c>
      <c r="W65" s="98">
        <f>IFERROR(VLOOKUP(A65,Teilnehmer!$A$6:$M$100,10,),0)</f>
        <v>0</v>
      </c>
      <c r="X65" s="99">
        <f t="shared" si="5"/>
        <v>0</v>
      </c>
      <c r="Y65" s="202"/>
      <c r="Z65" s="202"/>
      <c r="AA65" s="202"/>
      <c r="AB65" s="206"/>
    </row>
    <row r="66" spans="1:28" ht="15.6" x14ac:dyDescent="0.3">
      <c r="A66" s="11"/>
      <c r="B66" s="30" t="s">
        <v>5</v>
      </c>
      <c r="C66" s="11"/>
      <c r="D66" s="98">
        <f>IF(C66 &lt;&gt; 0,VLOOKUP(A66,Teilnehmer!$A$6:$P$100,9,)+C66,0)</f>
        <v>0</v>
      </c>
      <c r="E66" s="8"/>
      <c r="F66" s="98">
        <f>IF(E66 &lt;&gt; 0,VLOOKUP(A66,Teilnehmer!$A$6:$P$100,9,)+E66,0)</f>
        <v>0</v>
      </c>
      <c r="G66" s="8"/>
      <c r="H66" s="98">
        <f>IF(G66 &lt;&gt; 0,VLOOKUP(A66,Teilnehmer!$A$6:$P$100,9,)+G66,0)</f>
        <v>0</v>
      </c>
      <c r="I66" s="99">
        <f t="shared" si="15"/>
        <v>0</v>
      </c>
      <c r="J66" s="98">
        <f>IFERROR(VLOOKUP(A66,Teilnehmer!$A$6:$M$100,9,),0)</f>
        <v>0</v>
      </c>
      <c r="K66" s="99">
        <f t="shared" si="16"/>
        <v>0</v>
      </c>
      <c r="L66" s="203"/>
      <c r="M66" s="203"/>
      <c r="N66" s="203"/>
      <c r="O66" s="207"/>
      <c r="P66" s="37"/>
      <c r="Q66" s="98">
        <f>IF(P66 &lt;&gt; 0,VLOOKUP(A66,Teilnehmer!$A$6:$P$100,10,0)+P66,0)</f>
        <v>0</v>
      </c>
      <c r="R66" s="7"/>
      <c r="S66" s="98">
        <f>IF(R66 &lt;&gt; 0,VLOOKUP(A66,Teilnehmer!$A$6:$P$100,10,)+R66,0)</f>
        <v>0</v>
      </c>
      <c r="T66" s="7"/>
      <c r="U66" s="98">
        <f>IF(T66 &lt;&gt; 0,VLOOKUP(A66,Teilnehmer!A$6:$P$100,10,)+T66,0)</f>
        <v>0</v>
      </c>
      <c r="V66" s="99">
        <f t="shared" si="4"/>
        <v>0</v>
      </c>
      <c r="W66" s="98">
        <f>IFERROR(VLOOKUP(A66,Teilnehmer!$A$6:$M$100,10,),0)</f>
        <v>0</v>
      </c>
      <c r="X66" s="99">
        <f t="shared" si="5"/>
        <v>0</v>
      </c>
      <c r="Y66" s="203"/>
      <c r="Z66" s="203"/>
      <c r="AA66" s="203"/>
      <c r="AB66" s="207"/>
    </row>
    <row r="67" spans="1:28" ht="16.2" thickBot="1" x14ac:dyDescent="0.35">
      <c r="A67" s="12" t="s">
        <v>125</v>
      </c>
      <c r="B67" s="33" t="s">
        <v>5</v>
      </c>
      <c r="C67" s="12"/>
      <c r="D67" s="98">
        <f>IF(C67 &lt;&gt; 0,VLOOKUP(A67,Teilnehmer!$A$6:$P$100,9,)+C67,0)</f>
        <v>0</v>
      </c>
      <c r="E67" s="13"/>
      <c r="F67" s="98">
        <f>IF(E67 &lt;&gt; 0,VLOOKUP(A67,Teilnehmer!$A$6:$P$100,9,)+E67,0)</f>
        <v>0</v>
      </c>
      <c r="G67" s="13"/>
      <c r="H67" s="98">
        <f>IF(G67 &lt;&gt; 0,VLOOKUP(A67,Teilnehmer!$A$6:$P$100,9,)+G67,0)</f>
        <v>0</v>
      </c>
      <c r="I67" s="102">
        <f t="shared" si="15"/>
        <v>0</v>
      </c>
      <c r="J67" s="98">
        <f>IFERROR(VLOOKUP(A67,Teilnehmer!$A$6:$M$100,9,),0)</f>
        <v>0</v>
      </c>
      <c r="K67" s="102">
        <f t="shared" si="16"/>
        <v>0</v>
      </c>
      <c r="L67" s="204"/>
      <c r="M67" s="204"/>
      <c r="N67" s="204"/>
      <c r="O67" s="208"/>
      <c r="P67" s="38"/>
      <c r="Q67" s="98">
        <f>IF(P67 &lt;&gt; 0,VLOOKUP(A67,Teilnehmer!$A$6:$P$100,10,0)+P67,0)</f>
        <v>0</v>
      </c>
      <c r="R67" s="24"/>
      <c r="S67" s="98">
        <f>IF(R67 &lt;&gt; 0,VLOOKUP(A67,Teilnehmer!$A$6:$P$100,10,)+R67,0)</f>
        <v>0</v>
      </c>
      <c r="T67" s="24"/>
      <c r="U67" s="98">
        <f>IF(T67 &lt;&gt; 0,VLOOKUP(A67,Teilnehmer!A$6:$P$100,10,)+T67,0)</f>
        <v>0</v>
      </c>
      <c r="V67" s="102">
        <f t="shared" si="4"/>
        <v>0</v>
      </c>
      <c r="W67" s="98" t="str">
        <f>IFERROR(VLOOKUP(A67,Teilnehmer!$A$6:$M$100,10,),0)</f>
        <v/>
      </c>
      <c r="X67" s="102">
        <f t="shared" si="5"/>
        <v>0</v>
      </c>
      <c r="Y67" s="204"/>
      <c r="Z67" s="204"/>
      <c r="AA67" s="204"/>
      <c r="AB67" s="208"/>
    </row>
    <row r="68" spans="1:28" ht="16.2" hidden="1" thickBot="1" x14ac:dyDescent="0.35">
      <c r="A68" s="14" t="s">
        <v>58</v>
      </c>
      <c r="B68" s="29" t="s">
        <v>9</v>
      </c>
      <c r="C68" s="14"/>
      <c r="D68" s="98">
        <f>IF(C68 &lt;&gt; 0,VLOOKUP(A68,Teilnehmer!$A$6:$P$100,9,)+C68,0)</f>
        <v>0</v>
      </c>
      <c r="E68" s="15"/>
      <c r="F68" s="98">
        <f>IF(E68 &lt;&gt; 0,VLOOKUP(A68,Teilnehmer!$A$6:$P$100,9,)+E68,0)</f>
        <v>0</v>
      </c>
      <c r="G68" s="15"/>
      <c r="H68" s="98">
        <f>IF(G68 &lt;&gt; 0,VLOOKUP(A68,Teilnehmer!$A$6:$P$100,9,)+G68,0)</f>
        <v>0</v>
      </c>
      <c r="I68" s="98">
        <f t="shared" ref="I68:I100" si="24">C68+E68+G68</f>
        <v>0</v>
      </c>
      <c r="J68" s="98">
        <f>IFERROR(VLOOKUP(A68,Teilnehmer!$A$6:$M$100,9,),0)</f>
        <v>28</v>
      </c>
      <c r="K68" s="98">
        <f t="shared" ref="K68:K100" si="25">D68+F68+H68</f>
        <v>0</v>
      </c>
      <c r="L68" s="211">
        <f>SUM(D68:D75)- MIN(D68:D75)</f>
        <v>0</v>
      </c>
      <c r="M68" s="211">
        <f>SUM(F68:F75)- MIN(F68:F75)</f>
        <v>0</v>
      </c>
      <c r="N68" s="211">
        <f>SUM(H68:H75)- MIN(H68:H75)</f>
        <v>0</v>
      </c>
      <c r="O68" s="209">
        <f>L68+M68+N68</f>
        <v>0</v>
      </c>
      <c r="P68" s="39"/>
      <c r="Q68" s="98">
        <f>IF(P68 &lt;&gt; 0,VLOOKUP(A68,Teilnehmer!$A$6:$P$100,10,0)+P68,0)</f>
        <v>0</v>
      </c>
      <c r="R68" s="25"/>
      <c r="S68" s="98">
        <f>IF(R68 &lt;&gt; 0,VLOOKUP(A68,Teilnehmer!$A$6:$P$100,10,)+R68,0)</f>
        <v>0</v>
      </c>
      <c r="T68" s="25"/>
      <c r="U68" s="98">
        <f>IF(T68 &lt;&gt; 0,VLOOKUP(A68,Teilnehmer!A$6:$P$100,10,)+T68,0)</f>
        <v>0</v>
      </c>
      <c r="V68" s="98">
        <f t="shared" si="4"/>
        <v>0</v>
      </c>
      <c r="W68" s="98">
        <f>IFERROR(VLOOKUP(A68,Teilnehmer!$A$6:$M$100,10,),0)</f>
        <v>28</v>
      </c>
      <c r="X68" s="98">
        <f t="shared" si="5"/>
        <v>0</v>
      </c>
      <c r="Y68" s="211">
        <f t="shared" ref="Y68" si="26">SUM(Q68:Q75)- MIN(Q68:Q75)</f>
        <v>0</v>
      </c>
      <c r="Z68" s="211">
        <f t="shared" ref="Z68" si="27">SUM(S68:S75)- MIN(S68:S75)</f>
        <v>0</v>
      </c>
      <c r="AA68" s="211">
        <f t="shared" ref="AA68" si="28">SUM(U68:U75)- MIN(U68:U75)</f>
        <v>0</v>
      </c>
      <c r="AB68" s="209">
        <f t="shared" ref="AB68" si="29">Y68+Z68+AA68</f>
        <v>0</v>
      </c>
    </row>
    <row r="69" spans="1:28" ht="16.2" hidden="1" thickBot="1" x14ac:dyDescent="0.35">
      <c r="A69" s="11" t="s">
        <v>62</v>
      </c>
      <c r="B69" s="30" t="s">
        <v>9</v>
      </c>
      <c r="C69" s="11"/>
      <c r="D69" s="98">
        <f>IF(C69 &lt;&gt; 0,VLOOKUP(A69,Teilnehmer!$A$6:$P$100,9,)+C69,0)</f>
        <v>0</v>
      </c>
      <c r="E69" s="8"/>
      <c r="F69" s="98">
        <f>IF(E69 &lt;&gt; 0,VLOOKUP(A69,Teilnehmer!$A$6:$P$100,9,)+E69,0)</f>
        <v>0</v>
      </c>
      <c r="G69" s="8"/>
      <c r="H69" s="98">
        <f>IF(G69 &lt;&gt; 0,VLOOKUP(A69,Teilnehmer!$A$6:$P$100,9,)+G69,0)</f>
        <v>0</v>
      </c>
      <c r="I69" s="99">
        <f t="shared" si="24"/>
        <v>0</v>
      </c>
      <c r="J69" s="98">
        <f>IFERROR(VLOOKUP(A69,Teilnehmer!$A$6:$M$100,9,),0)</f>
        <v>0</v>
      </c>
      <c r="K69" s="99">
        <f t="shared" si="25"/>
        <v>0</v>
      </c>
      <c r="L69" s="202"/>
      <c r="M69" s="202"/>
      <c r="N69" s="202"/>
      <c r="O69" s="206"/>
      <c r="P69" s="37"/>
      <c r="Q69" s="98">
        <f>IF(P69 &lt;&gt; 0,VLOOKUP(A69,Teilnehmer!$A$6:$P$100,10,0)+P69,0)</f>
        <v>0</v>
      </c>
      <c r="R69" s="7"/>
      <c r="S69" s="98">
        <f>IF(R69 &lt;&gt; 0,VLOOKUP(A69,Teilnehmer!$A$6:$P$100,10,)+R69,0)</f>
        <v>0</v>
      </c>
      <c r="T69" s="7"/>
      <c r="U69" s="98">
        <f>IF(T69 &lt;&gt; 0,VLOOKUP(A69,Teilnehmer!A$6:$P$100,10,)+T69,0)</f>
        <v>0</v>
      </c>
      <c r="V69" s="99">
        <f t="shared" si="4"/>
        <v>0</v>
      </c>
      <c r="W69" s="98">
        <f>IFERROR(VLOOKUP(A69,Teilnehmer!$A$6:$M$100,10,),0)</f>
        <v>0</v>
      </c>
      <c r="X69" s="99">
        <f t="shared" si="5"/>
        <v>0</v>
      </c>
      <c r="Y69" s="202"/>
      <c r="Z69" s="202"/>
      <c r="AA69" s="202"/>
      <c r="AB69" s="206"/>
    </row>
    <row r="70" spans="1:28" ht="16.2" hidden="1" thickBot="1" x14ac:dyDescent="0.35">
      <c r="A70" s="11" t="s">
        <v>61</v>
      </c>
      <c r="B70" s="30" t="s">
        <v>9</v>
      </c>
      <c r="C70" s="11"/>
      <c r="D70" s="98">
        <f>IF(C70 &lt;&gt; 0,VLOOKUP(A70,Teilnehmer!$A$6:$P$100,9,)+C70,0)</f>
        <v>0</v>
      </c>
      <c r="E70" s="8"/>
      <c r="F70" s="98">
        <f>IF(E70 &lt;&gt; 0,VLOOKUP(A70,Teilnehmer!$A$6:$P$100,9,)+E70,0)</f>
        <v>0</v>
      </c>
      <c r="G70" s="8"/>
      <c r="H70" s="98">
        <f>IF(G70 &lt;&gt; 0,VLOOKUP(A70,Teilnehmer!$A$6:$P$100,9,)+G70,0)</f>
        <v>0</v>
      </c>
      <c r="I70" s="99">
        <f t="shared" si="24"/>
        <v>0</v>
      </c>
      <c r="J70" s="98">
        <f>IFERROR(VLOOKUP(A70,Teilnehmer!$A$6:$M$100,9,),0)</f>
        <v>1</v>
      </c>
      <c r="K70" s="99">
        <f t="shared" si="25"/>
        <v>0</v>
      </c>
      <c r="L70" s="202"/>
      <c r="M70" s="202"/>
      <c r="N70" s="202"/>
      <c r="O70" s="206"/>
      <c r="P70" s="37"/>
      <c r="Q70" s="98">
        <f>IF(P70 &lt;&gt; 0,VLOOKUP(A70,Teilnehmer!$A$6:$P$100,10,0)+P70,0)</f>
        <v>0</v>
      </c>
      <c r="R70" s="7"/>
      <c r="S70" s="98">
        <f>IF(R70 &lt;&gt; 0,VLOOKUP(A70,Teilnehmer!$A$6:$P$100,10,)+R70,0)</f>
        <v>0</v>
      </c>
      <c r="T70" s="7"/>
      <c r="U70" s="98">
        <f>IF(T70 &lt;&gt; 0,VLOOKUP(A70,Teilnehmer!A$6:$P$100,10,)+T70,0)</f>
        <v>0</v>
      </c>
      <c r="V70" s="99">
        <f t="shared" si="4"/>
        <v>0</v>
      </c>
      <c r="W70" s="98">
        <f>IFERROR(VLOOKUP(A70,Teilnehmer!$A$6:$M$100,10,),0)</f>
        <v>1</v>
      </c>
      <c r="X70" s="99">
        <f t="shared" si="5"/>
        <v>0</v>
      </c>
      <c r="Y70" s="202"/>
      <c r="Z70" s="202"/>
      <c r="AA70" s="202"/>
      <c r="AB70" s="206"/>
    </row>
    <row r="71" spans="1:28" ht="16.2" hidden="1" thickBot="1" x14ac:dyDescent="0.35">
      <c r="A71" s="11" t="s">
        <v>60</v>
      </c>
      <c r="B71" s="30" t="s">
        <v>9</v>
      </c>
      <c r="C71" s="11"/>
      <c r="D71" s="98">
        <f>IF(C71 &lt;&gt; 0,VLOOKUP(A71,Teilnehmer!$A$6:$P$100,9,)+C71,0)</f>
        <v>0</v>
      </c>
      <c r="E71" s="8"/>
      <c r="F71" s="98">
        <f>IF(E71 &lt;&gt; 0,VLOOKUP(A71,Teilnehmer!$A$6:$P$100,9,)+E71,0)</f>
        <v>0</v>
      </c>
      <c r="G71" s="8"/>
      <c r="H71" s="98">
        <f>IF(G71 &lt;&gt; 0,VLOOKUP(A71,Teilnehmer!$A$6:$P$100,9,)+G71,0)</f>
        <v>0</v>
      </c>
      <c r="I71" s="99">
        <f t="shared" si="24"/>
        <v>0</v>
      </c>
      <c r="J71" s="98" t="str">
        <f>IFERROR(VLOOKUP(A71,Teilnehmer!$A$6:$M$100,9,),0)</f>
        <v/>
      </c>
      <c r="K71" s="99">
        <f t="shared" si="25"/>
        <v>0</v>
      </c>
      <c r="L71" s="202"/>
      <c r="M71" s="202"/>
      <c r="N71" s="202"/>
      <c r="O71" s="206"/>
      <c r="P71" s="37"/>
      <c r="Q71" s="98">
        <f>IF(P71 &lt;&gt; 0,VLOOKUP(A71,Teilnehmer!$A$6:$P$100,10,0)+P71,0)</f>
        <v>0</v>
      </c>
      <c r="R71" s="7"/>
      <c r="S71" s="98">
        <f>IF(R71 &lt;&gt; 0,VLOOKUP(A71,Teilnehmer!$A$6:$P$100,10,)+R71,0)</f>
        <v>0</v>
      </c>
      <c r="T71" s="7"/>
      <c r="U71" s="98">
        <f>IF(T71 &lt;&gt; 0,VLOOKUP(A71,Teilnehmer!A$6:$P$100,10,)+T71,0)</f>
        <v>0</v>
      </c>
      <c r="V71" s="99">
        <f t="shared" si="4"/>
        <v>0</v>
      </c>
      <c r="W71" s="98" t="str">
        <f>IFERROR(VLOOKUP(A71,Teilnehmer!$A$6:$M$100,10,),0)</f>
        <v/>
      </c>
      <c r="X71" s="99">
        <f t="shared" si="5"/>
        <v>0</v>
      </c>
      <c r="Y71" s="202"/>
      <c r="Z71" s="202"/>
      <c r="AA71" s="202"/>
      <c r="AB71" s="206"/>
    </row>
    <row r="72" spans="1:28" ht="16.2" hidden="1" thickBot="1" x14ac:dyDescent="0.35">
      <c r="A72" s="11" t="s">
        <v>100</v>
      </c>
      <c r="B72" s="30" t="s">
        <v>9</v>
      </c>
      <c r="C72" s="11"/>
      <c r="D72" s="98">
        <f>IF(C72 &lt;&gt; 0,VLOOKUP(A72,Teilnehmer!$A$6:$P$100,9,)+C72,0)</f>
        <v>0</v>
      </c>
      <c r="E72" s="8"/>
      <c r="F72" s="98">
        <f>IF(E72 &lt;&gt; 0,VLOOKUP(A72,Teilnehmer!$A$6:$P$100,9,)+E72,0)</f>
        <v>0</v>
      </c>
      <c r="G72" s="8"/>
      <c r="H72" s="98">
        <f>IF(G72 &lt;&gt; 0,VLOOKUP(A72,Teilnehmer!$A$6:$P$100,9,)+G72,0)</f>
        <v>0</v>
      </c>
      <c r="I72" s="99">
        <f t="shared" si="24"/>
        <v>0</v>
      </c>
      <c r="J72" s="98">
        <f>IFERROR(VLOOKUP(A72,Teilnehmer!$A$6:$M$100,9,),0)</f>
        <v>3</v>
      </c>
      <c r="K72" s="99">
        <f t="shared" si="25"/>
        <v>0</v>
      </c>
      <c r="L72" s="202"/>
      <c r="M72" s="202"/>
      <c r="N72" s="202"/>
      <c r="O72" s="206"/>
      <c r="P72" s="37"/>
      <c r="Q72" s="98">
        <f>IF(P72 &lt;&gt; 0,VLOOKUP(A72,Teilnehmer!$A$6:$P$100,10,0)+P72,0)</f>
        <v>0</v>
      </c>
      <c r="R72" s="7"/>
      <c r="S72" s="98">
        <f>IF(R72 &lt;&gt; 0,VLOOKUP(A72,Teilnehmer!$A$6:$P$100,10,)+R72,0)</f>
        <v>0</v>
      </c>
      <c r="T72" s="7"/>
      <c r="U72" s="98">
        <f>IF(T72 &lt;&gt; 0,VLOOKUP(A72,Teilnehmer!A$6:$P$100,10,)+T72,0)</f>
        <v>0</v>
      </c>
      <c r="V72" s="99">
        <f t="shared" si="4"/>
        <v>0</v>
      </c>
      <c r="W72" s="98">
        <f>IFERROR(VLOOKUP(A72,Teilnehmer!$A$6:$M$100,10,),0)</f>
        <v>3</v>
      </c>
      <c r="X72" s="99">
        <f t="shared" si="5"/>
        <v>0</v>
      </c>
      <c r="Y72" s="202"/>
      <c r="Z72" s="202"/>
      <c r="AA72" s="202"/>
      <c r="AB72" s="206"/>
    </row>
    <row r="73" spans="1:28" ht="16.2" hidden="1" thickBot="1" x14ac:dyDescent="0.35">
      <c r="A73" s="11" t="s">
        <v>59</v>
      </c>
      <c r="B73" s="30" t="s">
        <v>9</v>
      </c>
      <c r="C73" s="11"/>
      <c r="D73" s="98">
        <f>IF(C73 &lt;&gt; 0,VLOOKUP(A73,Teilnehmer!$A$6:$P$100,9,)+C73,0)</f>
        <v>0</v>
      </c>
      <c r="E73" s="8"/>
      <c r="F73" s="98">
        <f>IF(E73 &lt;&gt; 0,VLOOKUP(A73,Teilnehmer!$A$6:$P$100,9,)+E73,0)</f>
        <v>0</v>
      </c>
      <c r="G73" s="8"/>
      <c r="H73" s="98">
        <f>IF(G73 &lt;&gt; 0,VLOOKUP(A73,Teilnehmer!$A$6:$P$100,9,)+G73,0)</f>
        <v>0</v>
      </c>
      <c r="I73" s="99">
        <f t="shared" si="24"/>
        <v>0</v>
      </c>
      <c r="J73" s="98">
        <f>IFERROR(VLOOKUP(A73,Teilnehmer!$A$6:$M$100,9,),0)</f>
        <v>18</v>
      </c>
      <c r="K73" s="99">
        <f t="shared" si="25"/>
        <v>0</v>
      </c>
      <c r="L73" s="202"/>
      <c r="M73" s="202"/>
      <c r="N73" s="202"/>
      <c r="O73" s="206"/>
      <c r="P73" s="37"/>
      <c r="Q73" s="98">
        <f>IF(P73 &lt;&gt; 0,VLOOKUP(A73,Teilnehmer!$A$6:$P$100,10,0)+P73,0)</f>
        <v>0</v>
      </c>
      <c r="R73" s="7"/>
      <c r="S73" s="98">
        <f>IF(R73 &lt;&gt; 0,VLOOKUP(A73,Teilnehmer!$A$6:$P$100,10,)+R73,0)</f>
        <v>0</v>
      </c>
      <c r="T73" s="7"/>
      <c r="U73" s="98">
        <f>IF(T73 &lt;&gt; 0,VLOOKUP(A73,Teilnehmer!A$6:$P$100,10,)+T73,0)</f>
        <v>0</v>
      </c>
      <c r="V73" s="99">
        <f t="shared" si="4"/>
        <v>0</v>
      </c>
      <c r="W73" s="98">
        <f>IFERROR(VLOOKUP(A73,Teilnehmer!$A$6:$M$100,10,),0)</f>
        <v>18</v>
      </c>
      <c r="X73" s="99">
        <f t="shared" si="5"/>
        <v>0</v>
      </c>
      <c r="Y73" s="202"/>
      <c r="Z73" s="202"/>
      <c r="AA73" s="202"/>
      <c r="AB73" s="206"/>
    </row>
    <row r="74" spans="1:28" ht="16.2" hidden="1" thickBot="1" x14ac:dyDescent="0.35">
      <c r="A74" s="11"/>
      <c r="B74" s="30" t="s">
        <v>9</v>
      </c>
      <c r="C74" s="11"/>
      <c r="D74" s="98">
        <f>IF(C74 &lt;&gt; 0,VLOOKUP(A74,Teilnehmer!$A$6:$P$100,9,)+C74,0)</f>
        <v>0</v>
      </c>
      <c r="E74" s="8"/>
      <c r="F74" s="98">
        <f>IF(E74 &lt;&gt; 0,VLOOKUP(A74,Teilnehmer!$A$6:$P$100,9,)+E74,0)</f>
        <v>0</v>
      </c>
      <c r="G74" s="8"/>
      <c r="H74" s="98">
        <f>IF(G74 &lt;&gt; 0,VLOOKUP(A74,Teilnehmer!$A$6:$P$100,9,)+G74,0)</f>
        <v>0</v>
      </c>
      <c r="I74" s="99">
        <f t="shared" si="24"/>
        <v>0</v>
      </c>
      <c r="J74" s="98">
        <f>IFERROR(VLOOKUP(A74,Teilnehmer!$A$6:$M$100,9,),0)</f>
        <v>0</v>
      </c>
      <c r="K74" s="99">
        <f t="shared" si="25"/>
        <v>0</v>
      </c>
      <c r="L74" s="203"/>
      <c r="M74" s="203"/>
      <c r="N74" s="203"/>
      <c r="O74" s="207"/>
      <c r="P74" s="37"/>
      <c r="Q74" s="98">
        <f>IF(P74 &lt;&gt; 0,VLOOKUP(A74,Teilnehmer!$A$6:$P$100,10,0)+P74,0)</f>
        <v>0</v>
      </c>
      <c r="R74" s="7"/>
      <c r="S74" s="98">
        <f>IF(R74 &lt;&gt; 0,VLOOKUP(A74,Teilnehmer!$A$6:$P$100,10,)+R74,0)</f>
        <v>0</v>
      </c>
      <c r="T74" s="7"/>
      <c r="U74" s="98">
        <f>IF(T74 &lt;&gt; 0,VLOOKUP(A74,Teilnehmer!A$6:$P$100,10,)+T74,0)</f>
        <v>0</v>
      </c>
      <c r="V74" s="99">
        <f t="shared" si="4"/>
        <v>0</v>
      </c>
      <c r="W74" s="98">
        <f>IFERROR(VLOOKUP(A74,Teilnehmer!$A$6:$M$100,10,),0)</f>
        <v>0</v>
      </c>
      <c r="X74" s="99">
        <f t="shared" si="5"/>
        <v>0</v>
      </c>
      <c r="Y74" s="203"/>
      <c r="Z74" s="203"/>
      <c r="AA74" s="203"/>
      <c r="AB74" s="207"/>
    </row>
    <row r="75" spans="1:28" ht="16.2" hidden="1" thickBot="1" x14ac:dyDescent="0.35">
      <c r="A75" s="16" t="s">
        <v>126</v>
      </c>
      <c r="B75" s="31" t="s">
        <v>9</v>
      </c>
      <c r="C75" s="16"/>
      <c r="D75" s="160">
        <f>IF(C75 &lt;&gt; 0,VLOOKUP(A75,Teilnehmer!$A$6:$P$100,9,)+C75,0)</f>
        <v>0</v>
      </c>
      <c r="E75" s="17"/>
      <c r="F75" s="160">
        <f>IF(E75 &lt;&gt; 0,VLOOKUP(A75,Teilnehmer!$A$6:$P$100,9,)+E75,0)</f>
        <v>0</v>
      </c>
      <c r="G75" s="17"/>
      <c r="H75" s="160">
        <f>IF(G75 &lt;&gt; 0,VLOOKUP(A75,Teilnehmer!$A$6:$P$100,9,)+G75,0)</f>
        <v>0</v>
      </c>
      <c r="I75" s="100">
        <f t="shared" si="24"/>
        <v>0</v>
      </c>
      <c r="J75" s="160">
        <f>IFERROR(VLOOKUP(A75,Teilnehmer!$A$6:$M$100,9,),0)</f>
        <v>0</v>
      </c>
      <c r="K75" s="100">
        <f t="shared" si="25"/>
        <v>0</v>
      </c>
      <c r="L75" s="212"/>
      <c r="M75" s="212"/>
      <c r="N75" s="212"/>
      <c r="O75" s="210"/>
      <c r="P75" s="36"/>
      <c r="Q75" s="160">
        <f>IF(P75 &lt;&gt; 0,VLOOKUP(A75,Teilnehmer!$A$6:$P$100,10,0)+P75,0)</f>
        <v>0</v>
      </c>
      <c r="R75" s="23"/>
      <c r="S75" s="160">
        <f>IF(R75 &lt;&gt; 0,VLOOKUP(A75,Teilnehmer!$A$6:$P$100,10,)+R75,0)</f>
        <v>0</v>
      </c>
      <c r="T75" s="23"/>
      <c r="U75" s="160">
        <f>IF(T75 &lt;&gt; 0,VLOOKUP(A75,Teilnehmer!A$6:$P$100,10,)+T75,0)</f>
        <v>0</v>
      </c>
      <c r="V75" s="100">
        <f t="shared" si="4"/>
        <v>0</v>
      </c>
      <c r="W75" s="160" t="str">
        <f>IFERROR(VLOOKUP(A75,Teilnehmer!$A$6:$M$100,10,),0)</f>
        <v/>
      </c>
      <c r="X75" s="100">
        <f t="shared" si="5"/>
        <v>0</v>
      </c>
      <c r="Y75" s="212"/>
      <c r="Z75" s="212"/>
      <c r="AA75" s="212"/>
      <c r="AB75" s="210"/>
    </row>
    <row r="76" spans="1:28" ht="15.6" x14ac:dyDescent="0.3">
      <c r="A76" s="9" t="s">
        <v>105</v>
      </c>
      <c r="B76" s="32" t="s">
        <v>3</v>
      </c>
      <c r="C76" s="9">
        <v>139</v>
      </c>
      <c r="D76" s="101">
        <f>IF(C76 &lt;&gt; 0,VLOOKUP(A76,Teilnehmer!$A$6:$P$100,9,)+C76,0)</f>
        <v>160</v>
      </c>
      <c r="E76" s="10">
        <v>117</v>
      </c>
      <c r="F76" s="101">
        <f>IF(E76 &lt;&gt; 0,VLOOKUP(A76,Teilnehmer!$A$6:$P$100,9,)+E76,0)</f>
        <v>138</v>
      </c>
      <c r="G76" s="10">
        <v>180</v>
      </c>
      <c r="H76" s="101">
        <f>IF(G76 &lt;&gt; 0,VLOOKUP(A76,Teilnehmer!$A$6:$P$100,9,)+G76,0)</f>
        <v>201</v>
      </c>
      <c r="I76" s="101">
        <f t="shared" si="24"/>
        <v>436</v>
      </c>
      <c r="J76" s="101">
        <f>IFERROR(VLOOKUP(A76,Teilnehmer!$A$6:$M$100,9,),0)</f>
        <v>21</v>
      </c>
      <c r="K76" s="101">
        <f t="shared" si="25"/>
        <v>499</v>
      </c>
      <c r="L76" s="201">
        <f>SUM(D76,D77,D80,D79)</f>
        <v>721</v>
      </c>
      <c r="M76" s="201">
        <f>SUM(F77,F79,F80,F84)</f>
        <v>689</v>
      </c>
      <c r="N76" s="201">
        <v>773</v>
      </c>
      <c r="O76" s="205">
        <f>L76+M76+N76</f>
        <v>2183</v>
      </c>
      <c r="P76" s="40">
        <v>210</v>
      </c>
      <c r="Q76" s="101">
        <f>IF(P76 &lt;&gt; 0,VLOOKUP(A76,Teilnehmer!$A$6:$P$100,10,0)+P76,0)</f>
        <v>224</v>
      </c>
      <c r="R76" s="26">
        <v>186</v>
      </c>
      <c r="S76" s="101">
        <f>IF(R76 &lt;&gt; 0,VLOOKUP(A76,Teilnehmer!$A$6:$P$100,10,)+R76,0)</f>
        <v>200</v>
      </c>
      <c r="T76" s="26">
        <v>213</v>
      </c>
      <c r="U76" s="101">
        <f>IF(T76 &lt;&gt; 0,VLOOKUP(A76,Teilnehmer!A$6:$P$100,10,)+T76,0)</f>
        <v>227</v>
      </c>
      <c r="V76" s="101">
        <f t="shared" ref="V76:V100" si="30">P76+R76+T76</f>
        <v>609</v>
      </c>
      <c r="W76" s="101">
        <f>IFERROR(VLOOKUP(A76,Teilnehmer!$A$6:$M$100,10,),0)</f>
        <v>14</v>
      </c>
      <c r="X76" s="101">
        <f t="shared" ref="X76:X100" si="31">Q76+S76+U76</f>
        <v>651</v>
      </c>
      <c r="Y76" s="201">
        <f>SUM(Q76,Q77,Q80,Q84)</f>
        <v>775</v>
      </c>
      <c r="Z76" s="201">
        <f>SUM(S76,S77,S79,S80)</f>
        <v>829</v>
      </c>
      <c r="AA76" s="201">
        <v>798</v>
      </c>
      <c r="AB76" s="205">
        <f t="shared" ref="AB76" si="32">Y76+Z76+AA76</f>
        <v>2402</v>
      </c>
    </row>
    <row r="77" spans="1:28" ht="15.6" x14ac:dyDescent="0.3">
      <c r="A77" s="11" t="s">
        <v>34</v>
      </c>
      <c r="B77" s="30" t="s">
        <v>3</v>
      </c>
      <c r="C77" s="11">
        <v>223</v>
      </c>
      <c r="D77" s="98">
        <f>IF(C77 &lt;&gt; 0,VLOOKUP(A77,Teilnehmer!$A$6:$P$100,9,)+C77,0)</f>
        <v>230</v>
      </c>
      <c r="E77" s="8">
        <v>167</v>
      </c>
      <c r="F77" s="98">
        <f>IF(E77 &lt;&gt; 0,VLOOKUP(A77,Teilnehmer!$A$6:$P$100,9,)+E77,0)</f>
        <v>174</v>
      </c>
      <c r="G77" s="8">
        <v>196</v>
      </c>
      <c r="H77" s="98">
        <f>IF(G77 &lt;&gt; 0,VLOOKUP(A77,Teilnehmer!$A$6:$P$100,9,)+G77,0)</f>
        <v>203</v>
      </c>
      <c r="I77" s="99">
        <f t="shared" si="24"/>
        <v>586</v>
      </c>
      <c r="J77" s="98">
        <f>IFERROR(VLOOKUP(A77,Teilnehmer!$A$6:$M$100,9,),0)</f>
        <v>7</v>
      </c>
      <c r="K77" s="99">
        <f t="shared" si="25"/>
        <v>607</v>
      </c>
      <c r="L77" s="202"/>
      <c r="M77" s="202"/>
      <c r="N77" s="202"/>
      <c r="O77" s="206"/>
      <c r="P77" s="37">
        <v>175</v>
      </c>
      <c r="Q77" s="98">
        <f>IF(P77 &lt;&gt; 0,VLOOKUP(A77,Teilnehmer!$A$6:$P$100,10,0)+P77,0)</f>
        <v>181</v>
      </c>
      <c r="R77" s="7">
        <v>224</v>
      </c>
      <c r="S77" s="98">
        <f>IF(R77 &lt;&gt; 0,VLOOKUP(A77,Teilnehmer!$A$6:$P$100,10,)+R77,0)</f>
        <v>230</v>
      </c>
      <c r="T77" s="7">
        <v>164</v>
      </c>
      <c r="U77" s="98">
        <f>IF(T77 &lt;&gt; 0,VLOOKUP(A77,Teilnehmer!A$6:$P$100,10,)+T77,0)</f>
        <v>170</v>
      </c>
      <c r="V77" s="99">
        <f t="shared" si="30"/>
        <v>563</v>
      </c>
      <c r="W77" s="98">
        <f>IFERROR(VLOOKUP(A77,Teilnehmer!$A$6:$M$100,10,),0)</f>
        <v>6</v>
      </c>
      <c r="X77" s="99">
        <f t="shared" si="31"/>
        <v>581</v>
      </c>
      <c r="Y77" s="202"/>
      <c r="Z77" s="202"/>
      <c r="AA77" s="202"/>
      <c r="AB77" s="206"/>
    </row>
    <row r="78" spans="1:28" ht="15.6" x14ac:dyDescent="0.3">
      <c r="A78" s="11" t="s">
        <v>106</v>
      </c>
      <c r="B78" s="30" t="s">
        <v>3</v>
      </c>
      <c r="C78" s="11"/>
      <c r="D78" s="98">
        <f>IF(C78 &lt;&gt; 0,VLOOKUP(A78,Teilnehmer!$A$6:$P$100,9,)+C78,0)</f>
        <v>0</v>
      </c>
      <c r="E78" s="8"/>
      <c r="F78" s="98">
        <f>IF(E78 &lt;&gt; 0,VLOOKUP(A78,Teilnehmer!$A$6:$P$100,9,)+E78,0)</f>
        <v>0</v>
      </c>
      <c r="G78" s="8"/>
      <c r="H78" s="98">
        <f>IF(G78 &lt;&gt; 0,VLOOKUP(A78,Teilnehmer!$A$6:$P$100,9,)+G78,0)</f>
        <v>0</v>
      </c>
      <c r="I78" s="99">
        <f t="shared" si="24"/>
        <v>0</v>
      </c>
      <c r="J78" s="98">
        <f>IFERROR(VLOOKUP(A78,Teilnehmer!$A$6:$M$100,9,),0)</f>
        <v>31</v>
      </c>
      <c r="K78" s="99">
        <f t="shared" si="25"/>
        <v>0</v>
      </c>
      <c r="L78" s="202"/>
      <c r="M78" s="202"/>
      <c r="N78" s="202"/>
      <c r="O78" s="206"/>
      <c r="P78" s="37"/>
      <c r="Q78" s="98">
        <f>IF(P78 &lt;&gt; 0,VLOOKUP(A78,Teilnehmer!$A$6:$P$100,10,0)+P78,0)</f>
        <v>0</v>
      </c>
      <c r="R78" s="7"/>
      <c r="S78" s="98">
        <f>IF(R78 &lt;&gt; 0,VLOOKUP(A78,Teilnehmer!$A$6:$P$100,10,)+R78,0)</f>
        <v>0</v>
      </c>
      <c r="T78" s="7"/>
      <c r="U78" s="98">
        <f>IF(T78 &lt;&gt; 0,VLOOKUP(A78,Teilnehmer!A$6:$P$100,10,)+T78,0)</f>
        <v>0</v>
      </c>
      <c r="V78" s="99">
        <f t="shared" si="30"/>
        <v>0</v>
      </c>
      <c r="W78" s="98">
        <f>IFERROR(VLOOKUP(A78,Teilnehmer!$A$6:$M$100,10,),0)</f>
        <v>31</v>
      </c>
      <c r="X78" s="99">
        <f t="shared" si="31"/>
        <v>0</v>
      </c>
      <c r="Y78" s="202"/>
      <c r="Z78" s="202"/>
      <c r="AA78" s="202"/>
      <c r="AB78" s="206"/>
    </row>
    <row r="79" spans="1:28" ht="15.6" x14ac:dyDescent="0.3">
      <c r="A79" s="11" t="s">
        <v>35</v>
      </c>
      <c r="B79" s="30" t="s">
        <v>3</v>
      </c>
      <c r="C79" s="11">
        <v>138</v>
      </c>
      <c r="D79" s="98">
        <f>IF(C79 &lt;&gt; 0,VLOOKUP(A79,Teilnehmer!$A$6:$P$100,9,)+C79,0)</f>
        <v>153</v>
      </c>
      <c r="E79" s="8">
        <v>166</v>
      </c>
      <c r="F79" s="98">
        <f>IF(E79 &lt;&gt; 0,VLOOKUP(A79,Teilnehmer!$A$6:$P$100,9,)+E79,0)</f>
        <v>181</v>
      </c>
      <c r="G79" s="8">
        <v>159</v>
      </c>
      <c r="H79" s="98">
        <f>IF(G79 &lt;&gt; 0,VLOOKUP(A79,Teilnehmer!$A$6:$P$100,9,)+G79,0)</f>
        <v>174</v>
      </c>
      <c r="I79" s="99">
        <f t="shared" si="24"/>
        <v>463</v>
      </c>
      <c r="J79" s="98">
        <f>IFERROR(VLOOKUP(A79,Teilnehmer!$A$6:$M$100,9,),0)</f>
        <v>15</v>
      </c>
      <c r="K79" s="99">
        <f t="shared" si="25"/>
        <v>508</v>
      </c>
      <c r="L79" s="202"/>
      <c r="M79" s="202"/>
      <c r="N79" s="202"/>
      <c r="O79" s="206"/>
      <c r="P79" s="37">
        <v>154</v>
      </c>
      <c r="Q79" s="98">
        <f>IF(P79 &lt;&gt; 0,VLOOKUP(A79,Teilnehmer!$A$6:$P$100,10,0)+P79,0)</f>
        <v>169</v>
      </c>
      <c r="R79" s="7">
        <v>188</v>
      </c>
      <c r="S79" s="98">
        <f>IF(R79 &lt;&gt; 0,VLOOKUP(A79,Teilnehmer!$A$6:$P$100,10,)+R79,0)</f>
        <v>203</v>
      </c>
      <c r="T79" s="7">
        <v>158</v>
      </c>
      <c r="U79" s="98">
        <f>IF(T79 &lt;&gt; 0,VLOOKUP(A79,Teilnehmer!A$6:$P$100,10,)+T79,0)</f>
        <v>173</v>
      </c>
      <c r="V79" s="99">
        <f t="shared" si="30"/>
        <v>500</v>
      </c>
      <c r="W79" s="98">
        <f>IFERROR(VLOOKUP(A79,Teilnehmer!$A$6:$M$100,10,),0)</f>
        <v>15</v>
      </c>
      <c r="X79" s="99">
        <f t="shared" si="31"/>
        <v>545</v>
      </c>
      <c r="Y79" s="202"/>
      <c r="Z79" s="202"/>
      <c r="AA79" s="202"/>
      <c r="AB79" s="206"/>
    </row>
    <row r="80" spans="1:28" ht="15.6" x14ac:dyDescent="0.3">
      <c r="A80" s="11" t="s">
        <v>32</v>
      </c>
      <c r="B80" s="30" t="s">
        <v>3</v>
      </c>
      <c r="C80" s="11">
        <v>171</v>
      </c>
      <c r="D80" s="98">
        <f>IF(C80 &lt;&gt; 0,VLOOKUP(A80,Teilnehmer!$A$6:$P$100,9,)+C80,0)</f>
        <v>178</v>
      </c>
      <c r="E80" s="8">
        <v>176</v>
      </c>
      <c r="F80" s="98">
        <f>IF(E80 &lt;&gt; 0,VLOOKUP(A80,Teilnehmer!$A$6:$P$100,9,)+E80,0)</f>
        <v>183</v>
      </c>
      <c r="G80" s="8">
        <v>166</v>
      </c>
      <c r="H80" s="98">
        <f>IF(G80 &lt;&gt; 0,VLOOKUP(A80,Teilnehmer!$A$6:$P$100,9,)+G80,0)</f>
        <v>173</v>
      </c>
      <c r="I80" s="99">
        <f t="shared" si="24"/>
        <v>513</v>
      </c>
      <c r="J80" s="98">
        <f>IFERROR(VLOOKUP(A80,Teilnehmer!$A$6:$M$100,9,),0)</f>
        <v>7</v>
      </c>
      <c r="K80" s="99">
        <f t="shared" si="25"/>
        <v>534</v>
      </c>
      <c r="L80" s="202"/>
      <c r="M80" s="202"/>
      <c r="N80" s="202"/>
      <c r="O80" s="206"/>
      <c r="P80" s="37">
        <v>194</v>
      </c>
      <c r="Q80" s="98">
        <f>IF(P80 &lt;&gt; 0,VLOOKUP(A80,Teilnehmer!$A$6:$P$100,10,0)+P80,0)</f>
        <v>200</v>
      </c>
      <c r="R80" s="7">
        <v>190</v>
      </c>
      <c r="S80" s="98">
        <f>IF(R80 &lt;&gt; 0,VLOOKUP(A80,Teilnehmer!$A$6:$P$100,10,)+R80,0)</f>
        <v>196</v>
      </c>
      <c r="T80" s="7">
        <v>201</v>
      </c>
      <c r="U80" s="98">
        <f>IF(T80 &lt;&gt; 0,VLOOKUP(A80,Teilnehmer!A$6:$P$100,10,)+T80,0)</f>
        <v>207</v>
      </c>
      <c r="V80" s="99">
        <f t="shared" si="30"/>
        <v>585</v>
      </c>
      <c r="W80" s="98">
        <f>IFERROR(VLOOKUP(A80,Teilnehmer!$A$6:$M$100,10,),0)</f>
        <v>6</v>
      </c>
      <c r="X80" s="99">
        <f t="shared" si="31"/>
        <v>603</v>
      </c>
      <c r="Y80" s="202"/>
      <c r="Z80" s="202"/>
      <c r="AA80" s="202"/>
      <c r="AB80" s="206"/>
    </row>
    <row r="81" spans="1:28" ht="15.6" x14ac:dyDescent="0.3">
      <c r="A81" s="11" t="s">
        <v>36</v>
      </c>
      <c r="B81" s="30" t="s">
        <v>3</v>
      </c>
      <c r="C81" s="11"/>
      <c r="D81" s="98">
        <f>IF(C81 &lt;&gt; 0,VLOOKUP(A81,Teilnehmer!$A$6:$P$100,9,)+C81,0)</f>
        <v>0</v>
      </c>
      <c r="E81" s="8"/>
      <c r="F81" s="98">
        <f>IF(E81 &lt;&gt; 0,VLOOKUP(A81,Teilnehmer!$A$6:$P$100,9,)+E81,0)</f>
        <v>0</v>
      </c>
      <c r="G81" s="8"/>
      <c r="H81" s="98">
        <f>IF(G81 &lt;&gt; 0,VLOOKUP(A81,Teilnehmer!$A$6:$P$100,9,)+G81,0)</f>
        <v>0</v>
      </c>
      <c r="I81" s="99">
        <f t="shared" si="24"/>
        <v>0</v>
      </c>
      <c r="J81" s="98">
        <f>IFERROR(VLOOKUP(A81,Teilnehmer!$A$6:$M$100,9,),0)</f>
        <v>15</v>
      </c>
      <c r="K81" s="99">
        <f t="shared" si="25"/>
        <v>0</v>
      </c>
      <c r="L81" s="202"/>
      <c r="M81" s="202"/>
      <c r="N81" s="202"/>
      <c r="O81" s="206"/>
      <c r="P81" s="37"/>
      <c r="Q81" s="98">
        <f>IF(P81 &lt;&gt; 0,VLOOKUP(A81,Teilnehmer!$A$6:$P$100,10,0)+P81,0)</f>
        <v>0</v>
      </c>
      <c r="R81" s="7"/>
      <c r="S81" s="98">
        <f>IF(R81 &lt;&gt; 0,VLOOKUP(A81,Teilnehmer!$A$6:$P$100,10,)+R81,0)</f>
        <v>0</v>
      </c>
      <c r="T81" s="7"/>
      <c r="U81" s="98">
        <f>IF(T81 &lt;&gt; 0,VLOOKUP(A81,Teilnehmer!A$6:$P$100,10,)+T81,0)</f>
        <v>0</v>
      </c>
      <c r="V81" s="99">
        <f t="shared" si="30"/>
        <v>0</v>
      </c>
      <c r="W81" s="98">
        <f>IFERROR(VLOOKUP(A81,Teilnehmer!$A$6:$M$100,10,),0)</f>
        <v>15</v>
      </c>
      <c r="X81" s="99">
        <f t="shared" si="31"/>
        <v>0</v>
      </c>
      <c r="Y81" s="202"/>
      <c r="Z81" s="202"/>
      <c r="AA81" s="202"/>
      <c r="AB81" s="206"/>
    </row>
    <row r="82" spans="1:28" ht="15.6" x14ac:dyDescent="0.3">
      <c r="A82" s="11" t="s">
        <v>127</v>
      </c>
      <c r="B82" s="30"/>
      <c r="C82" s="11"/>
      <c r="D82" s="98">
        <f>IF(C82 &lt;&gt; 0,VLOOKUP(A82,Teilnehmer!$A$6:$P$100,9,)+C82,0)</f>
        <v>0</v>
      </c>
      <c r="E82" s="8"/>
      <c r="F82" s="98">
        <f>IF(E82 &lt;&gt; 0,VLOOKUP(A82,Teilnehmer!$A$6:$P$100,9,)+E82,0)</f>
        <v>0</v>
      </c>
      <c r="G82" s="8"/>
      <c r="H82" s="98">
        <f>IF(G82 &lt;&gt; 0,VLOOKUP(A82,Teilnehmer!$A$6:$P$100,9,)+G82,0)</f>
        <v>0</v>
      </c>
      <c r="I82" s="99"/>
      <c r="J82" s="98">
        <f>IFERROR(VLOOKUP(A82,Teilnehmer!$A$6:$M$100,9,),0)</f>
        <v>0</v>
      </c>
      <c r="K82" s="99"/>
      <c r="L82" s="202"/>
      <c r="M82" s="202"/>
      <c r="N82" s="202"/>
      <c r="O82" s="206"/>
      <c r="P82" s="37"/>
      <c r="Q82" s="98">
        <f>IF(P82 &lt;&gt; 0,VLOOKUP(A82,Teilnehmer!$A$6:$P$100,10,0)+P82,0)</f>
        <v>0</v>
      </c>
      <c r="R82" s="7"/>
      <c r="S82" s="98">
        <f>IF(R82 &lt;&gt; 0,VLOOKUP(A82,Teilnehmer!$A$6:$P$100,10,)+R82,0)</f>
        <v>0</v>
      </c>
      <c r="T82" s="7"/>
      <c r="U82" s="98">
        <f>IF(T82 &lt;&gt; 0,VLOOKUP(A82,Teilnehmer!A$6:$P$100,10,)+T82,0)</f>
        <v>0</v>
      </c>
      <c r="V82" s="99"/>
      <c r="W82" s="98" t="str">
        <f>IFERROR(VLOOKUP(A82,Teilnehmer!$A$6:$M$100,10,),0)</f>
        <v/>
      </c>
      <c r="X82" s="99"/>
      <c r="Y82" s="202"/>
      <c r="Z82" s="202"/>
      <c r="AA82" s="202"/>
      <c r="AB82" s="206"/>
    </row>
    <row r="83" spans="1:28" ht="15.6" x14ac:dyDescent="0.3">
      <c r="A83" s="11" t="s">
        <v>104</v>
      </c>
      <c r="B83" s="30" t="s">
        <v>3</v>
      </c>
      <c r="C83" s="11"/>
      <c r="D83" s="98">
        <f>IF(C83 &lt;&gt; 0,VLOOKUP(A83,Teilnehmer!$A$6:$P$100,9,)+C83,0)</f>
        <v>0</v>
      </c>
      <c r="E83" s="8"/>
      <c r="F83" s="98">
        <f>IF(E83 &lt;&gt; 0,VLOOKUP(A83,Teilnehmer!$A$6:$P$100,9,)+E83,0)</f>
        <v>0</v>
      </c>
      <c r="G83" s="8"/>
      <c r="H83" s="98">
        <f>IF(G83 &lt;&gt; 0,VLOOKUP(A83,Teilnehmer!$A$6:$P$100,9,)+G83,0)</f>
        <v>0</v>
      </c>
      <c r="I83" s="99">
        <f t="shared" si="24"/>
        <v>0</v>
      </c>
      <c r="J83" s="98">
        <f>IFERROR(VLOOKUP(A83,Teilnehmer!$A$6:$M$100,9,),0)</f>
        <v>14</v>
      </c>
      <c r="K83" s="99">
        <f t="shared" si="25"/>
        <v>0</v>
      </c>
      <c r="L83" s="203"/>
      <c r="M83" s="203"/>
      <c r="N83" s="203"/>
      <c r="O83" s="207"/>
      <c r="P83" s="37"/>
      <c r="Q83" s="98">
        <f>IF(P83 &lt;&gt; 0,VLOOKUP(A83,Teilnehmer!$A$6:$P$100,10,0)+P83,0)</f>
        <v>0</v>
      </c>
      <c r="R83" s="7"/>
      <c r="S83" s="98">
        <f>IF(R83 &lt;&gt; 0,VLOOKUP(A83,Teilnehmer!$A$6:$P$100,10,)+R83,0)</f>
        <v>0</v>
      </c>
      <c r="T83" s="7"/>
      <c r="U83" s="98">
        <f>IF(T83 &lt;&gt; 0,VLOOKUP(A83,Teilnehmer!A$6:$P$100,10,)+T83,0)</f>
        <v>0</v>
      </c>
      <c r="V83" s="99">
        <f t="shared" si="30"/>
        <v>0</v>
      </c>
      <c r="W83" s="98">
        <f>IFERROR(VLOOKUP(A83,Teilnehmer!$A$6:$M$100,10,),0)</f>
        <v>14</v>
      </c>
      <c r="X83" s="99">
        <f t="shared" si="31"/>
        <v>0</v>
      </c>
      <c r="Y83" s="203"/>
      <c r="Z83" s="203"/>
      <c r="AA83" s="203"/>
      <c r="AB83" s="207"/>
    </row>
    <row r="84" spans="1:28" ht="16.2" thickBot="1" x14ac:dyDescent="0.35">
      <c r="A84" s="12" t="s">
        <v>33</v>
      </c>
      <c r="B84" s="33" t="s">
        <v>3</v>
      </c>
      <c r="C84" s="12">
        <v>131</v>
      </c>
      <c r="D84" s="161">
        <f>IF(C84 &lt;&gt; 0,VLOOKUP(A84,Teilnehmer!$A$6:$P$100,9,)+C84,0)</f>
        <v>139</v>
      </c>
      <c r="E84" s="13">
        <v>143</v>
      </c>
      <c r="F84" s="161">
        <f>IF(E84 &lt;&gt; 0,VLOOKUP(A84,Teilnehmer!$A$6:$P$100,9,)+E84,0)</f>
        <v>151</v>
      </c>
      <c r="G84" s="13">
        <v>188</v>
      </c>
      <c r="H84" s="161">
        <f>IF(G84 &lt;&gt; 0,VLOOKUP(A84,Teilnehmer!$A$6:$P$100,9,)+G84,0)</f>
        <v>196</v>
      </c>
      <c r="I84" s="102">
        <f t="shared" si="24"/>
        <v>462</v>
      </c>
      <c r="J84" s="161">
        <f>IFERROR(VLOOKUP(A84,Teilnehmer!$A$6:$M$100,9,),0)</f>
        <v>8</v>
      </c>
      <c r="K84" s="102">
        <f t="shared" si="25"/>
        <v>486</v>
      </c>
      <c r="L84" s="204"/>
      <c r="M84" s="204"/>
      <c r="N84" s="204"/>
      <c r="O84" s="208"/>
      <c r="P84" s="38">
        <v>159</v>
      </c>
      <c r="Q84" s="161">
        <f>IF(P84 &lt;&gt; 0,VLOOKUP(A84,Teilnehmer!$A$6:$P$100,10,0)+P84,0)</f>
        <v>170</v>
      </c>
      <c r="R84" s="24">
        <v>117</v>
      </c>
      <c r="S84" s="161">
        <f>IF(R84 &lt;&gt; 0,VLOOKUP(A84,Teilnehmer!$A$6:$P$100,10,)+R84,0)</f>
        <v>128</v>
      </c>
      <c r="T84" s="24">
        <v>183</v>
      </c>
      <c r="U84" s="161">
        <f>IF(T84 &lt;&gt; 0,VLOOKUP(A84,Teilnehmer!A$6:$P$100,10,)+T84,0)</f>
        <v>194</v>
      </c>
      <c r="V84" s="102">
        <f t="shared" si="30"/>
        <v>459</v>
      </c>
      <c r="W84" s="161">
        <f>IFERROR(VLOOKUP(A84,Teilnehmer!$A$6:$M$100,10,),0)</f>
        <v>11</v>
      </c>
      <c r="X84" s="102">
        <f t="shared" si="31"/>
        <v>492</v>
      </c>
      <c r="Y84" s="204"/>
      <c r="Z84" s="204"/>
      <c r="AA84" s="204"/>
      <c r="AB84" s="208"/>
    </row>
    <row r="85" spans="1:28" ht="15.6" x14ac:dyDescent="0.3">
      <c r="A85" s="14" t="s">
        <v>16</v>
      </c>
      <c r="B85" s="29" t="s">
        <v>8</v>
      </c>
      <c r="C85" s="14">
        <v>175</v>
      </c>
      <c r="D85" s="98">
        <f>IF(C85 &lt;&gt; 0,VLOOKUP(A85,Teilnehmer!$A$6:$P$100,9,)+C85,0)</f>
        <v>193</v>
      </c>
      <c r="E85" s="15">
        <v>160</v>
      </c>
      <c r="F85" s="98">
        <f>IF(E85 &lt;&gt; 0,VLOOKUP(A85,Teilnehmer!$A$6:$P$100,9,)+E85,0)</f>
        <v>178</v>
      </c>
      <c r="G85" s="15">
        <v>143</v>
      </c>
      <c r="H85" s="98">
        <f>IF(G85 &lt;&gt; 0,VLOOKUP(A85,Teilnehmer!$A$6:$P$100,9,)+G85,0)</f>
        <v>161</v>
      </c>
      <c r="I85" s="98">
        <f t="shared" si="24"/>
        <v>478</v>
      </c>
      <c r="J85" s="98">
        <f>IFERROR(VLOOKUP(A85,Teilnehmer!$A$6:$M$100,9,),0)</f>
        <v>18</v>
      </c>
      <c r="K85" s="98">
        <f t="shared" si="25"/>
        <v>532</v>
      </c>
      <c r="L85" s="211">
        <v>680</v>
      </c>
      <c r="M85" s="211">
        <v>697</v>
      </c>
      <c r="N85" s="211">
        <v>637</v>
      </c>
      <c r="O85" s="209">
        <f>L85+M85+N85</f>
        <v>2014</v>
      </c>
      <c r="P85" s="39">
        <v>130</v>
      </c>
      <c r="Q85" s="98">
        <f>IF(P85 &lt;&gt; 0,VLOOKUP(A85,Teilnehmer!$A$6:$P$100,10,0)+P85,0)</f>
        <v>155</v>
      </c>
      <c r="R85" s="25">
        <v>149</v>
      </c>
      <c r="S85" s="98">
        <f>IF(R85 &lt;&gt; 0,VLOOKUP(A85,Teilnehmer!$A$6:$P$100,10,)+R85,0)</f>
        <v>174</v>
      </c>
      <c r="T85" s="25">
        <v>135</v>
      </c>
      <c r="U85" s="98">
        <f>IF(T85 &lt;&gt; 0,VLOOKUP(A85,Teilnehmer!A$6:$P$100,10,)+T85,0)</f>
        <v>160</v>
      </c>
      <c r="V85" s="98">
        <f t="shared" si="30"/>
        <v>414</v>
      </c>
      <c r="W85" s="98">
        <f>IFERROR(VLOOKUP(A85,Teilnehmer!$A$6:$M$100,10,),0)</f>
        <v>25</v>
      </c>
      <c r="X85" s="98">
        <f t="shared" si="31"/>
        <v>489</v>
      </c>
      <c r="Y85" s="211">
        <v>650</v>
      </c>
      <c r="Z85" s="211">
        <v>621</v>
      </c>
      <c r="AA85" s="211">
        <v>646</v>
      </c>
      <c r="AB85" s="209">
        <f t="shared" ref="AB85" si="33">Y85+Z85+AA85</f>
        <v>1917</v>
      </c>
    </row>
    <row r="86" spans="1:28" ht="15.6" x14ac:dyDescent="0.3">
      <c r="A86" s="11" t="s">
        <v>17</v>
      </c>
      <c r="B86" s="30" t="s">
        <v>8</v>
      </c>
      <c r="C86" s="11"/>
      <c r="D86" s="98">
        <f>IF(C86 &lt;&gt; 0,VLOOKUP(A86,Teilnehmer!$A$6:$P$100,9,)+C86,0)</f>
        <v>0</v>
      </c>
      <c r="E86" s="8"/>
      <c r="F86" s="98">
        <f>IF(E86 &lt;&gt; 0,VLOOKUP(A86,Teilnehmer!$A$6:$P$100,9,)+E86,0)</f>
        <v>0</v>
      </c>
      <c r="G86" s="8"/>
      <c r="H86" s="98">
        <f>IF(G86 &lt;&gt; 0,VLOOKUP(A86,Teilnehmer!$A$6:$P$100,9,)+G86,0)</f>
        <v>0</v>
      </c>
      <c r="I86" s="99">
        <f t="shared" si="24"/>
        <v>0</v>
      </c>
      <c r="J86" s="98" t="str">
        <f>IFERROR(VLOOKUP(A86,Teilnehmer!$A$6:$M$100,9,),0)</f>
        <v/>
      </c>
      <c r="K86" s="99">
        <f t="shared" si="25"/>
        <v>0</v>
      </c>
      <c r="L86" s="202"/>
      <c r="M86" s="202"/>
      <c r="N86" s="202"/>
      <c r="O86" s="206"/>
      <c r="P86" s="37"/>
      <c r="Q86" s="98">
        <f>IF(P86 &lt;&gt; 0,VLOOKUP(A86,Teilnehmer!$A$6:$P$100,10,0)+P86,0)</f>
        <v>0</v>
      </c>
      <c r="R86" s="7"/>
      <c r="S86" s="98">
        <f>IF(R86 &lt;&gt; 0,VLOOKUP(A86,Teilnehmer!$A$6:$P$100,10,)+R86,0)</f>
        <v>0</v>
      </c>
      <c r="T86" s="7"/>
      <c r="U86" s="98">
        <f>IF(T86 &lt;&gt; 0,VLOOKUP(A86,Teilnehmer!A$6:$P$100,10,)+T86,0)</f>
        <v>0</v>
      </c>
      <c r="V86" s="99">
        <f t="shared" si="30"/>
        <v>0</v>
      </c>
      <c r="W86" s="98" t="str">
        <f>IFERROR(VLOOKUP(A86,Teilnehmer!$A$6:$M$100,10,),0)</f>
        <v/>
      </c>
      <c r="X86" s="99">
        <f t="shared" si="31"/>
        <v>0</v>
      </c>
      <c r="Y86" s="202"/>
      <c r="Z86" s="202"/>
      <c r="AA86" s="202"/>
      <c r="AB86" s="206"/>
    </row>
    <row r="87" spans="1:28" ht="15.6" x14ac:dyDescent="0.3">
      <c r="A87" s="11" t="s">
        <v>13</v>
      </c>
      <c r="B87" s="30" t="s">
        <v>8</v>
      </c>
      <c r="C87" s="11"/>
      <c r="D87" s="98">
        <f>IF(C87 &lt;&gt; 0,VLOOKUP(A87,Teilnehmer!$A$6:$P$100,9,)+C87,0)</f>
        <v>0</v>
      </c>
      <c r="E87" s="8"/>
      <c r="F87" s="98">
        <f>IF(E87 &lt;&gt; 0,VLOOKUP(A87,Teilnehmer!$A$6:$P$100,9,)+E87,0)</f>
        <v>0</v>
      </c>
      <c r="G87" s="8"/>
      <c r="H87" s="98">
        <f>IF(G87 &lt;&gt; 0,VLOOKUP(A87,Teilnehmer!$A$6:$P$100,9,)+G87,0)</f>
        <v>0</v>
      </c>
      <c r="I87" s="99">
        <f t="shared" si="24"/>
        <v>0</v>
      </c>
      <c r="J87" s="98">
        <f>IFERROR(VLOOKUP(A87,Teilnehmer!$A$6:$M$100,9,),0)</f>
        <v>0</v>
      </c>
      <c r="K87" s="99">
        <f t="shared" si="25"/>
        <v>0</v>
      </c>
      <c r="L87" s="202"/>
      <c r="M87" s="202"/>
      <c r="N87" s="202"/>
      <c r="O87" s="206"/>
      <c r="P87" s="37"/>
      <c r="Q87" s="98">
        <f>IF(P87 &lt;&gt; 0,VLOOKUP(A87,Teilnehmer!$A$6:$P$100,10,0)+P87,0)</f>
        <v>0</v>
      </c>
      <c r="R87" s="7"/>
      <c r="S87" s="98">
        <f>IF(R87 &lt;&gt; 0,VLOOKUP(A87,Teilnehmer!$A$6:$P$100,10,)+R87,0)</f>
        <v>0</v>
      </c>
      <c r="T87" s="7"/>
      <c r="U87" s="98">
        <f>IF(T87 &lt;&gt; 0,VLOOKUP(A87,Teilnehmer!A$6:$P$100,10,)+T87,0)</f>
        <v>0</v>
      </c>
      <c r="V87" s="99">
        <f t="shared" si="30"/>
        <v>0</v>
      </c>
      <c r="W87" s="98">
        <f>IFERROR(VLOOKUP(A87,Teilnehmer!$A$6:$M$100,10,),0)</f>
        <v>0</v>
      </c>
      <c r="X87" s="99">
        <f t="shared" si="31"/>
        <v>0</v>
      </c>
      <c r="Y87" s="202"/>
      <c r="Z87" s="202"/>
      <c r="AA87" s="202"/>
      <c r="AB87" s="206"/>
    </row>
    <row r="88" spans="1:28" ht="15.6" x14ac:dyDescent="0.3">
      <c r="A88" s="11" t="s">
        <v>15</v>
      </c>
      <c r="B88" s="30" t="s">
        <v>8</v>
      </c>
      <c r="C88" s="11">
        <v>158</v>
      </c>
      <c r="D88" s="98">
        <f>IF(C88 &lt;&gt; 0,VLOOKUP(A88,Teilnehmer!$A$6:$P$100,9,)+C88,0)</f>
        <v>175</v>
      </c>
      <c r="E88" s="8">
        <v>151</v>
      </c>
      <c r="F88" s="98">
        <f>IF(E88 &lt;&gt; 0,VLOOKUP(A88,Teilnehmer!$A$6:$P$100,9,)+E88,0)</f>
        <v>168</v>
      </c>
      <c r="G88" s="8">
        <v>150</v>
      </c>
      <c r="H88" s="98">
        <f>IF(G88 &lt;&gt; 0,VLOOKUP(A88,Teilnehmer!$A$6:$P$100,9,)+G88,0)</f>
        <v>167</v>
      </c>
      <c r="I88" s="99">
        <f t="shared" si="24"/>
        <v>459</v>
      </c>
      <c r="J88" s="98">
        <f>IFERROR(VLOOKUP(A88,Teilnehmer!$A$6:$M$100,9,),0)</f>
        <v>17</v>
      </c>
      <c r="K88" s="99">
        <f t="shared" si="25"/>
        <v>510</v>
      </c>
      <c r="L88" s="202"/>
      <c r="M88" s="202"/>
      <c r="N88" s="202"/>
      <c r="O88" s="206"/>
      <c r="P88" s="37">
        <v>147</v>
      </c>
      <c r="Q88" s="98">
        <f>IF(P88 &lt;&gt; 0,VLOOKUP(A88,Teilnehmer!$A$6:$P$100,10,0)+P88,0)</f>
        <v>164</v>
      </c>
      <c r="R88" s="7">
        <v>128</v>
      </c>
      <c r="S88" s="98">
        <f>IF(R88 &lt;&gt; 0,VLOOKUP(A88,Teilnehmer!$A$6:$P$100,10,)+R88,0)</f>
        <v>145</v>
      </c>
      <c r="T88" s="7">
        <v>157</v>
      </c>
      <c r="U88" s="98">
        <f>IF(T88 &lt;&gt; 0,VLOOKUP(A88,Teilnehmer!A$6:$P$100,10,)+T88,0)</f>
        <v>174</v>
      </c>
      <c r="V88" s="99">
        <f t="shared" si="30"/>
        <v>432</v>
      </c>
      <c r="W88" s="98">
        <f>IFERROR(VLOOKUP(A88,Teilnehmer!$A$6:$M$100,10,),0)</f>
        <v>17</v>
      </c>
      <c r="X88" s="99">
        <f t="shared" si="31"/>
        <v>483</v>
      </c>
      <c r="Y88" s="202"/>
      <c r="Z88" s="202"/>
      <c r="AA88" s="202"/>
      <c r="AB88" s="206"/>
    </row>
    <row r="89" spans="1:28" ht="15.6" x14ac:dyDescent="0.3">
      <c r="A89" s="11" t="s">
        <v>14</v>
      </c>
      <c r="B89" s="30" t="s">
        <v>8</v>
      </c>
      <c r="C89" s="11">
        <v>153</v>
      </c>
      <c r="D89" s="98">
        <f>IF(C89 &lt;&gt; 0,VLOOKUP(A89,Teilnehmer!$A$6:$P$100,9,)+C89,0)</f>
        <v>170</v>
      </c>
      <c r="E89" s="8">
        <v>192</v>
      </c>
      <c r="F89" s="98">
        <f>IF(E89 &lt;&gt; 0,VLOOKUP(A89,Teilnehmer!$A$6:$P$100,9,)+E89,0)</f>
        <v>209</v>
      </c>
      <c r="G89" s="8">
        <v>150</v>
      </c>
      <c r="H89" s="98">
        <f>IF(G89 &lt;&gt; 0,VLOOKUP(A89,Teilnehmer!$A$6:$P$100,9,)+G89,0)</f>
        <v>167</v>
      </c>
      <c r="I89" s="99">
        <f t="shared" si="24"/>
        <v>495</v>
      </c>
      <c r="J89" s="98">
        <f>IFERROR(VLOOKUP(A89,Teilnehmer!$A$6:$M$100,9,),0)</f>
        <v>17</v>
      </c>
      <c r="K89" s="99">
        <f t="shared" si="25"/>
        <v>546</v>
      </c>
      <c r="L89" s="202"/>
      <c r="M89" s="202"/>
      <c r="N89" s="202"/>
      <c r="O89" s="206"/>
      <c r="P89" s="37">
        <v>168</v>
      </c>
      <c r="Q89" s="98">
        <f>IF(P89 &lt;&gt; 0,VLOOKUP(A89,Teilnehmer!$A$6:$P$100,10,0)+P89,0)</f>
        <v>186</v>
      </c>
      <c r="R89" s="7">
        <v>139</v>
      </c>
      <c r="S89" s="98">
        <f>IF(R89 &lt;&gt; 0,VLOOKUP(A89,Teilnehmer!$A$6:$P$100,10,)+R89,0)</f>
        <v>157</v>
      </c>
      <c r="T89" s="7">
        <v>149</v>
      </c>
      <c r="U89" s="98">
        <f>IF(T89 &lt;&gt; 0,VLOOKUP(A89,Teilnehmer!A$6:$P$100,10,)+T89,0)</f>
        <v>167</v>
      </c>
      <c r="V89" s="99">
        <f t="shared" si="30"/>
        <v>456</v>
      </c>
      <c r="W89" s="98">
        <f>IFERROR(VLOOKUP(A89,Teilnehmer!$A$6:$M$100,10,),0)</f>
        <v>18</v>
      </c>
      <c r="X89" s="99">
        <f t="shared" si="31"/>
        <v>510</v>
      </c>
      <c r="Y89" s="202"/>
      <c r="Z89" s="202"/>
      <c r="AA89" s="202"/>
      <c r="AB89" s="206"/>
    </row>
    <row r="90" spans="1:28" ht="15.6" x14ac:dyDescent="0.3">
      <c r="A90" s="11"/>
      <c r="B90" s="30" t="s">
        <v>8</v>
      </c>
      <c r="C90" s="11"/>
      <c r="D90" s="98">
        <f>IF(C90 &lt;&gt; 0,VLOOKUP(A90,Teilnehmer!$A$6:$P$100,9,)+C90,0)</f>
        <v>0</v>
      </c>
      <c r="E90" s="8"/>
      <c r="F90" s="98">
        <f>IF(E90 &lt;&gt; 0,VLOOKUP(A90,Teilnehmer!$A$6:$P$100,9,)+E90,0)</f>
        <v>0</v>
      </c>
      <c r="G90" s="8"/>
      <c r="H90" s="98">
        <f>IF(G90 &lt;&gt; 0,VLOOKUP(A90,Teilnehmer!$A$6:$P$100,9,)+G90,0)</f>
        <v>0</v>
      </c>
      <c r="I90" s="99">
        <f t="shared" si="24"/>
        <v>0</v>
      </c>
      <c r="J90" s="98">
        <f>IFERROR(VLOOKUP(A90,Teilnehmer!$A$6:$M$100,9,),0)</f>
        <v>0</v>
      </c>
      <c r="K90" s="99">
        <f t="shared" si="25"/>
        <v>0</v>
      </c>
      <c r="L90" s="202"/>
      <c r="M90" s="202"/>
      <c r="N90" s="202"/>
      <c r="O90" s="206"/>
      <c r="P90" s="37"/>
      <c r="Q90" s="98">
        <f>IF(P90 &lt;&gt; 0,VLOOKUP(A90,Teilnehmer!$A$6:$P$100,10,0)+P90,0)</f>
        <v>0</v>
      </c>
      <c r="R90" s="7"/>
      <c r="S90" s="98">
        <f>IF(R90 &lt;&gt; 0,VLOOKUP(A90,Teilnehmer!$A$6:$P$100,10,)+R90,0)</f>
        <v>0</v>
      </c>
      <c r="T90" s="7"/>
      <c r="U90" s="98">
        <f>IF(T90 &lt;&gt; 0,VLOOKUP(A90,Teilnehmer!A$6:$P$100,10,)+T90,0)</f>
        <v>0</v>
      </c>
      <c r="V90" s="99">
        <f t="shared" si="30"/>
        <v>0</v>
      </c>
      <c r="W90" s="98">
        <f>IFERROR(VLOOKUP(A90,Teilnehmer!$A$6:$M$100,10,),0)</f>
        <v>0</v>
      </c>
      <c r="X90" s="99">
        <f t="shared" si="31"/>
        <v>0</v>
      </c>
      <c r="Y90" s="202"/>
      <c r="Z90" s="202"/>
      <c r="AA90" s="202"/>
      <c r="AB90" s="206"/>
    </row>
    <row r="91" spans="1:28" ht="15.6" x14ac:dyDescent="0.3">
      <c r="A91" s="11" t="s">
        <v>136</v>
      </c>
      <c r="B91" s="30" t="s">
        <v>8</v>
      </c>
      <c r="C91" s="11">
        <v>125</v>
      </c>
      <c r="D91" s="98">
        <f>IF(C91 &lt;&gt; 0,VLOOKUP(A91,Teilnehmer!$A$6:$P$100,9,)+C91,0)</f>
        <v>142</v>
      </c>
      <c r="E91" s="8">
        <v>125</v>
      </c>
      <c r="F91" s="98">
        <f>IF(E91 &lt;&gt; 0,VLOOKUP(A91,Teilnehmer!$A$6:$P$100,9,)+E91,0)</f>
        <v>142</v>
      </c>
      <c r="G91" s="8">
        <v>125</v>
      </c>
      <c r="H91" s="98">
        <f>IF(G91 &lt;&gt; 0,VLOOKUP(A91,Teilnehmer!$A$6:$P$100,9,)+G91,0)</f>
        <v>142</v>
      </c>
      <c r="I91" s="99">
        <f t="shared" si="24"/>
        <v>375</v>
      </c>
      <c r="J91" s="98">
        <f>IFERROR(VLOOKUP(A91,Teilnehmer!$A$6:$M$100,9,),0)</f>
        <v>17</v>
      </c>
      <c r="K91" s="99">
        <f t="shared" si="25"/>
        <v>426</v>
      </c>
      <c r="L91" s="203"/>
      <c r="M91" s="203"/>
      <c r="N91" s="203"/>
      <c r="O91" s="207"/>
      <c r="P91" s="37"/>
      <c r="Q91" s="98">
        <f>IF(P91 &lt;&gt; 0,VLOOKUP(A91,Teilnehmer!$A$6:$P$100,10,0)+P91,0)</f>
        <v>0</v>
      </c>
      <c r="R91" s="7"/>
      <c r="S91" s="98">
        <f>IF(R91 &lt;&gt; 0,VLOOKUP(A91,Teilnehmer!$A$6:$P$100,10,)+R91,0)</f>
        <v>0</v>
      </c>
      <c r="T91" s="7"/>
      <c r="U91" s="98">
        <f>IF(T91 &lt;&gt; 0,VLOOKUP(A91,Teilnehmer!A$6:$P$100,10,)+T91,0)</f>
        <v>0</v>
      </c>
      <c r="V91" s="99">
        <f t="shared" si="30"/>
        <v>0</v>
      </c>
      <c r="W91" s="98">
        <f>IFERROR(VLOOKUP(A91,Teilnehmer!$A$6:$M$100,10,),0)</f>
        <v>17</v>
      </c>
      <c r="X91" s="99">
        <f t="shared" si="31"/>
        <v>0</v>
      </c>
      <c r="Y91" s="203"/>
      <c r="Z91" s="203"/>
      <c r="AA91" s="203"/>
      <c r="AB91" s="207"/>
    </row>
    <row r="92" spans="1:28" ht="16.2" thickBot="1" x14ac:dyDescent="0.35">
      <c r="A92" s="16" t="s">
        <v>128</v>
      </c>
      <c r="B92" s="31" t="s">
        <v>8</v>
      </c>
      <c r="C92" s="16">
        <v>125</v>
      </c>
      <c r="D92" s="160">
        <f>IF(C92 &lt;&gt; 0,VLOOKUP(A92,Teilnehmer!$A$6:$P$100,9,)+C92,0)</f>
        <v>142</v>
      </c>
      <c r="E92" s="17">
        <v>125</v>
      </c>
      <c r="F92" s="160">
        <f>IF(E92 &lt;&gt; 0,VLOOKUP(A92,Teilnehmer!$A$6:$P$100,9,)+E92,0)</f>
        <v>142</v>
      </c>
      <c r="G92" s="17">
        <v>125</v>
      </c>
      <c r="H92" s="160">
        <f>IF(G92 &lt;&gt; 0,VLOOKUP(A92,Teilnehmer!$A$6:$P$100,9,)+G92,0)</f>
        <v>142</v>
      </c>
      <c r="I92" s="100">
        <f t="shared" si="24"/>
        <v>375</v>
      </c>
      <c r="J92" s="160">
        <f>IFERROR(VLOOKUP(A92,Teilnehmer!$A$6:$M$100,9,),0)</f>
        <v>17</v>
      </c>
      <c r="K92" s="100">
        <f t="shared" si="25"/>
        <v>426</v>
      </c>
      <c r="L92" s="212"/>
      <c r="M92" s="212"/>
      <c r="N92" s="212"/>
      <c r="O92" s="210"/>
      <c r="P92" s="36">
        <v>125</v>
      </c>
      <c r="Q92" s="160">
        <f>IF(P92 &lt;&gt; 0,VLOOKUP(A92,Teilnehmer!$A$6:$P$100,10,0)+P92,0)</f>
        <v>142</v>
      </c>
      <c r="R92" s="23">
        <v>125</v>
      </c>
      <c r="S92" s="160">
        <f>IF(R92 &lt;&gt; 0,VLOOKUP(A92,Teilnehmer!$A$6:$P$100,10,)+R92,0)</f>
        <v>142</v>
      </c>
      <c r="T92" s="23">
        <v>125</v>
      </c>
      <c r="U92" s="160">
        <f>IF(T92 &lt;&gt; 0,VLOOKUP(A92,Teilnehmer!A$6:$P$100,10,)+T92,0)</f>
        <v>142</v>
      </c>
      <c r="V92" s="100">
        <f t="shared" si="30"/>
        <v>375</v>
      </c>
      <c r="W92" s="160">
        <f>IFERROR(VLOOKUP(A92,Teilnehmer!$A$6:$M$100,10,),0)</f>
        <v>17</v>
      </c>
      <c r="X92" s="100">
        <f t="shared" si="31"/>
        <v>426</v>
      </c>
      <c r="Y92" s="212"/>
      <c r="Z92" s="212"/>
      <c r="AA92" s="212"/>
      <c r="AB92" s="210"/>
    </row>
    <row r="93" spans="1:28" ht="15.6" x14ac:dyDescent="0.3">
      <c r="A93" s="9" t="s">
        <v>37</v>
      </c>
      <c r="B93" s="32" t="s">
        <v>38</v>
      </c>
      <c r="C93" s="9">
        <v>146</v>
      </c>
      <c r="D93" s="101">
        <f>IF(C93 &lt;&gt; 0,VLOOKUP(A93,Teilnehmer!$A$6:$P$100,9,)+C93,0)</f>
        <v>166</v>
      </c>
      <c r="E93" s="10">
        <v>145</v>
      </c>
      <c r="F93" s="101">
        <f>IF(E93 &lt;&gt; 0,VLOOKUP(A93,Teilnehmer!$A$6:$P$100,9,)+E93,0)</f>
        <v>165</v>
      </c>
      <c r="G93" s="10">
        <v>147</v>
      </c>
      <c r="H93" s="101">
        <f>IF(G93 &lt;&gt; 0,VLOOKUP(A93,Teilnehmer!$A$6:$P$100,9,)+G93,0)</f>
        <v>167</v>
      </c>
      <c r="I93" s="101">
        <f t="shared" si="24"/>
        <v>438</v>
      </c>
      <c r="J93" s="101">
        <f>IFERROR(VLOOKUP(A93,Teilnehmer!$A$6:$M$100,9,),0)</f>
        <v>20</v>
      </c>
      <c r="K93" s="101">
        <f t="shared" si="25"/>
        <v>498</v>
      </c>
      <c r="L93" s="201">
        <v>715</v>
      </c>
      <c r="M93" s="201">
        <v>880</v>
      </c>
      <c r="N93" s="201">
        <v>773</v>
      </c>
      <c r="O93" s="205">
        <f>L93+M93+N93</f>
        <v>2368</v>
      </c>
      <c r="P93" s="40">
        <v>132</v>
      </c>
      <c r="Q93" s="101">
        <f>IF(P93 &lt;&gt; 0,VLOOKUP(A93,Teilnehmer!$A$6:$P$100,10,0)+P93,0)</f>
        <v>155</v>
      </c>
      <c r="R93" s="26">
        <v>127</v>
      </c>
      <c r="S93" s="101">
        <f>IF(R93 &lt;&gt; 0,VLOOKUP(A93,Teilnehmer!$A$6:$P$100,10,)+R93,0)</f>
        <v>150</v>
      </c>
      <c r="T93" s="26">
        <v>122</v>
      </c>
      <c r="U93" s="101">
        <f>IF(T93 &lt;&gt; 0,VLOOKUP(A93,Teilnehmer!A$6:$P$100,10,)+T93,0)</f>
        <v>145</v>
      </c>
      <c r="V93" s="101">
        <f t="shared" si="30"/>
        <v>381</v>
      </c>
      <c r="W93" s="101">
        <f>IFERROR(VLOOKUP(A93,Teilnehmer!$A$6:$M$100,10,),0)</f>
        <v>23</v>
      </c>
      <c r="X93" s="101">
        <f t="shared" si="31"/>
        <v>450</v>
      </c>
      <c r="Y93" s="201">
        <v>646</v>
      </c>
      <c r="Z93" s="201">
        <v>718</v>
      </c>
      <c r="AA93" s="201">
        <v>775</v>
      </c>
      <c r="AB93" s="205">
        <f t="shared" ref="AB93" si="34">Y93+Z93+AA93</f>
        <v>2139</v>
      </c>
    </row>
    <row r="94" spans="1:28" ht="15.6" x14ac:dyDescent="0.3">
      <c r="A94" s="11" t="s">
        <v>39</v>
      </c>
      <c r="B94" s="30" t="s">
        <v>38</v>
      </c>
      <c r="C94" s="11">
        <v>198</v>
      </c>
      <c r="D94" s="98">
        <f>IF(C94 &lt;&gt; 0,VLOOKUP(A94,Teilnehmer!$A$6:$P$100,9,)+C94,0)</f>
        <v>200</v>
      </c>
      <c r="E94" s="8">
        <v>288</v>
      </c>
      <c r="F94" s="98">
        <f>IF(E94 &lt;&gt; 0,VLOOKUP(A94,Teilnehmer!$A$6:$P$100,9,)+E94,0)</f>
        <v>290</v>
      </c>
      <c r="G94" s="8">
        <v>191</v>
      </c>
      <c r="H94" s="98">
        <f>IF(G94 &lt;&gt; 0,VLOOKUP(A94,Teilnehmer!$A$6:$P$100,9,)+G94,0)</f>
        <v>193</v>
      </c>
      <c r="I94" s="99">
        <f t="shared" si="24"/>
        <v>677</v>
      </c>
      <c r="J94" s="98">
        <f>IFERROR(VLOOKUP(A94,Teilnehmer!$A$6:$M$100,9,),0)</f>
        <v>2</v>
      </c>
      <c r="K94" s="99">
        <f t="shared" si="25"/>
        <v>683</v>
      </c>
      <c r="L94" s="202"/>
      <c r="M94" s="202"/>
      <c r="N94" s="202"/>
      <c r="O94" s="206"/>
      <c r="P94" s="37">
        <v>148</v>
      </c>
      <c r="Q94" s="98">
        <f>IF(P94 &lt;&gt; 0,VLOOKUP(A94,Teilnehmer!$A$6:$P$100,10,0)+P94,0)</f>
        <v>153</v>
      </c>
      <c r="R94" s="7">
        <v>158</v>
      </c>
      <c r="S94" s="98">
        <f>IF(R94 &lt;&gt; 0,VLOOKUP(A94,Teilnehmer!$A$6:$P$100,10,)+R94,0)</f>
        <v>163</v>
      </c>
      <c r="T94" s="7">
        <v>172</v>
      </c>
      <c r="U94" s="98">
        <f>IF(T94 &lt;&gt; 0,VLOOKUP(A94,Teilnehmer!A$6:$P$100,10,)+T94,0)</f>
        <v>177</v>
      </c>
      <c r="V94" s="99">
        <f t="shared" si="30"/>
        <v>478</v>
      </c>
      <c r="W94" s="98">
        <f>IFERROR(VLOOKUP(A94,Teilnehmer!$A$6:$M$100,10,),0)</f>
        <v>5</v>
      </c>
      <c r="X94" s="99">
        <f t="shared" si="31"/>
        <v>493</v>
      </c>
      <c r="Y94" s="202"/>
      <c r="Z94" s="202"/>
      <c r="AA94" s="202"/>
      <c r="AB94" s="206"/>
    </row>
    <row r="95" spans="1:28" ht="15.6" x14ac:dyDescent="0.3">
      <c r="A95" s="11" t="s">
        <v>102</v>
      </c>
      <c r="B95" s="30" t="s">
        <v>38</v>
      </c>
      <c r="C95" s="11"/>
      <c r="D95" s="98">
        <f>IF(C95 &lt;&gt; 0,VLOOKUP(A95,Teilnehmer!$A$6:$P$100,9,)+C95,0)</f>
        <v>0</v>
      </c>
      <c r="E95" s="8"/>
      <c r="F95" s="98">
        <f>IF(E95 &lt;&gt; 0,VLOOKUP(A95,Teilnehmer!$A$6:$P$100,9,)+E95,0)</f>
        <v>0</v>
      </c>
      <c r="G95" s="8"/>
      <c r="H95" s="98">
        <f>IF(G95 &lt;&gt; 0,VLOOKUP(A95,Teilnehmer!$A$6:$P$100,9,)+G95,0)</f>
        <v>0</v>
      </c>
      <c r="I95" s="99">
        <f t="shared" si="24"/>
        <v>0</v>
      </c>
      <c r="J95" s="98" t="str">
        <f>IFERROR(VLOOKUP(A95,Teilnehmer!$A$6:$M$100,9,),0)</f>
        <v/>
      </c>
      <c r="K95" s="99">
        <f t="shared" si="25"/>
        <v>0</v>
      </c>
      <c r="L95" s="202"/>
      <c r="M95" s="202"/>
      <c r="N95" s="202"/>
      <c r="O95" s="206"/>
      <c r="P95" s="37"/>
      <c r="Q95" s="98">
        <f>IF(P95 &lt;&gt; 0,VLOOKUP(A95,Teilnehmer!$A$6:$P$100,10,0)+P95,0)</f>
        <v>0</v>
      </c>
      <c r="R95" s="7"/>
      <c r="S95" s="98">
        <f>IF(R95 &lt;&gt; 0,VLOOKUP(A95,Teilnehmer!$A$6:$P$100,10,)+R95,0)</f>
        <v>0</v>
      </c>
      <c r="T95" s="7"/>
      <c r="U95" s="98">
        <f>IF(T95 &lt;&gt; 0,VLOOKUP(A95,Teilnehmer!A$6:$P$100,10,)+T95,0)</f>
        <v>0</v>
      </c>
      <c r="V95" s="99">
        <f t="shared" si="30"/>
        <v>0</v>
      </c>
      <c r="W95" s="98" t="str">
        <f>IFERROR(VLOOKUP(A95,Teilnehmer!$A$6:$M$100,10,),0)</f>
        <v/>
      </c>
      <c r="X95" s="99">
        <f t="shared" si="31"/>
        <v>0</v>
      </c>
      <c r="Y95" s="202"/>
      <c r="Z95" s="202"/>
      <c r="AA95" s="202"/>
      <c r="AB95" s="206"/>
    </row>
    <row r="96" spans="1:28" ht="15.6" x14ac:dyDescent="0.3">
      <c r="A96" s="11" t="s">
        <v>40</v>
      </c>
      <c r="B96" s="30" t="s">
        <v>38</v>
      </c>
      <c r="C96" s="11">
        <v>156</v>
      </c>
      <c r="D96" s="98">
        <f>IF(C96 &lt;&gt; 0,VLOOKUP(A96,Teilnehmer!$A$6:$P$100,9,)+C96,0)</f>
        <v>172</v>
      </c>
      <c r="E96" s="8">
        <v>231</v>
      </c>
      <c r="F96" s="98">
        <f>IF(E96 &lt;&gt; 0,VLOOKUP(A96,Teilnehmer!$A$6:$P$100,9,)+E96,0)</f>
        <v>247</v>
      </c>
      <c r="G96" s="8">
        <v>178</v>
      </c>
      <c r="H96" s="98">
        <f>IF(G96 &lt;&gt; 0,VLOOKUP(A96,Teilnehmer!$A$6:$P$100,9,)+G96,0)</f>
        <v>194</v>
      </c>
      <c r="I96" s="99">
        <f t="shared" si="24"/>
        <v>565</v>
      </c>
      <c r="J96" s="98">
        <f>IFERROR(VLOOKUP(A96,Teilnehmer!$A$6:$M$100,9,),0)</f>
        <v>16</v>
      </c>
      <c r="K96" s="99">
        <f t="shared" si="25"/>
        <v>613</v>
      </c>
      <c r="L96" s="202"/>
      <c r="M96" s="202"/>
      <c r="N96" s="202"/>
      <c r="O96" s="206"/>
      <c r="P96" s="37">
        <v>130</v>
      </c>
      <c r="Q96" s="98">
        <f>IF(P96 &lt;&gt; 0,VLOOKUP(A96,Teilnehmer!$A$6:$P$100,10,0)+P96,0)</f>
        <v>146</v>
      </c>
      <c r="R96" s="7">
        <v>171</v>
      </c>
      <c r="S96" s="98">
        <f>IF(R96 &lt;&gt; 0,VLOOKUP(A96,Teilnehmer!$A$6:$P$100,10,)+R96,0)</f>
        <v>187</v>
      </c>
      <c r="T96" s="7">
        <v>182</v>
      </c>
      <c r="U96" s="98">
        <f>IF(T96 &lt;&gt; 0,VLOOKUP(A96,Teilnehmer!A$6:$P$100,10,)+T96,0)</f>
        <v>198</v>
      </c>
      <c r="V96" s="99">
        <f t="shared" si="30"/>
        <v>483</v>
      </c>
      <c r="W96" s="98">
        <f>IFERROR(VLOOKUP(A96,Teilnehmer!$A$6:$M$100,10,),0)</f>
        <v>16</v>
      </c>
      <c r="X96" s="99">
        <f t="shared" si="31"/>
        <v>531</v>
      </c>
      <c r="Y96" s="202"/>
      <c r="Z96" s="202"/>
      <c r="AA96" s="202"/>
      <c r="AB96" s="206"/>
    </row>
    <row r="97" spans="1:28" ht="15.6" x14ac:dyDescent="0.3">
      <c r="A97" s="11" t="s">
        <v>42</v>
      </c>
      <c r="B97" s="30" t="s">
        <v>38</v>
      </c>
      <c r="C97" s="11">
        <v>157</v>
      </c>
      <c r="D97" s="98">
        <f>IF(C97 &lt;&gt; 0,VLOOKUP(A97,Teilnehmer!$A$6:$P$100,9,)+C97,0)</f>
        <v>171</v>
      </c>
      <c r="E97" s="8">
        <v>158</v>
      </c>
      <c r="F97" s="98">
        <f>IF(E97 &lt;&gt; 0,VLOOKUP(A97,Teilnehmer!$A$6:$P$100,9,)+E97,0)</f>
        <v>172</v>
      </c>
      <c r="G97" s="8">
        <v>197</v>
      </c>
      <c r="H97" s="98">
        <f>IF(G97 &lt;&gt; 0,VLOOKUP(A97,Teilnehmer!$A$6:$P$100,9,)+G97,0)</f>
        <v>211</v>
      </c>
      <c r="I97" s="99">
        <f t="shared" si="24"/>
        <v>512</v>
      </c>
      <c r="J97" s="98">
        <f>IFERROR(VLOOKUP(A97,Teilnehmer!$A$6:$M$100,9,),0)</f>
        <v>14</v>
      </c>
      <c r="K97" s="99">
        <f t="shared" si="25"/>
        <v>554</v>
      </c>
      <c r="L97" s="202"/>
      <c r="M97" s="202"/>
      <c r="N97" s="202"/>
      <c r="O97" s="206"/>
      <c r="P97" s="37">
        <v>158</v>
      </c>
      <c r="Q97" s="98">
        <f>IF(P97 &lt;&gt; 0,VLOOKUP(A97,Teilnehmer!$A$6:$P$100,10,0)+P97,0)</f>
        <v>172</v>
      </c>
      <c r="R97" s="7">
        <v>172</v>
      </c>
      <c r="S97" s="98">
        <f>IF(R97 &lt;&gt; 0,VLOOKUP(A97,Teilnehmer!$A$6:$P$100,10,)+R97,0)</f>
        <v>186</v>
      </c>
      <c r="T97" s="7">
        <v>187</v>
      </c>
      <c r="U97" s="98">
        <f>IF(T97 &lt;&gt; 0,VLOOKUP(A97,Teilnehmer!A$6:$P$100,10,)+T97,0)</f>
        <v>201</v>
      </c>
      <c r="V97" s="99">
        <f t="shared" si="30"/>
        <v>517</v>
      </c>
      <c r="W97" s="98">
        <f>IFERROR(VLOOKUP(A97,Teilnehmer!$A$6:$M$100,10,),0)</f>
        <v>14</v>
      </c>
      <c r="X97" s="99">
        <f t="shared" si="31"/>
        <v>559</v>
      </c>
      <c r="Y97" s="202"/>
      <c r="Z97" s="202"/>
      <c r="AA97" s="202"/>
      <c r="AB97" s="206"/>
    </row>
    <row r="98" spans="1:28" ht="15.6" x14ac:dyDescent="0.3">
      <c r="A98" s="11" t="s">
        <v>41</v>
      </c>
      <c r="B98" s="30" t="s">
        <v>38</v>
      </c>
      <c r="C98" s="11">
        <v>148</v>
      </c>
      <c r="D98" s="98">
        <f>IF(C98 &lt;&gt; 0,VLOOKUP(A98,Teilnehmer!$A$6:$P$100,9,)+C98,0)</f>
        <v>166</v>
      </c>
      <c r="E98" s="8">
        <v>118</v>
      </c>
      <c r="F98" s="98">
        <f>IF(E98 &lt;&gt; 0,VLOOKUP(A98,Teilnehmer!$A$6:$P$100,9,)+E98,0)</f>
        <v>136</v>
      </c>
      <c r="G98" s="8">
        <v>151</v>
      </c>
      <c r="H98" s="98">
        <f>IF(G98 &lt;&gt; 0,VLOOKUP(A98,Teilnehmer!$A$6:$P$100,9,)+G98,0)</f>
        <v>169</v>
      </c>
      <c r="I98" s="99">
        <f t="shared" si="24"/>
        <v>417</v>
      </c>
      <c r="J98" s="98">
        <f>IFERROR(VLOOKUP(A98,Teilnehmer!$A$6:$M$100,9,),0)</f>
        <v>18</v>
      </c>
      <c r="K98" s="99">
        <f t="shared" si="25"/>
        <v>471</v>
      </c>
      <c r="L98" s="202"/>
      <c r="M98" s="202"/>
      <c r="N98" s="202"/>
      <c r="O98" s="206"/>
      <c r="P98" s="37">
        <v>122</v>
      </c>
      <c r="Q98" s="98">
        <f>IF(P98 &lt;&gt; 0,VLOOKUP(A98,Teilnehmer!$A$6:$P$100,10,0)+P98,0)</f>
        <v>140</v>
      </c>
      <c r="R98" s="7">
        <v>141</v>
      </c>
      <c r="S98" s="98">
        <f>IF(R98 &lt;&gt; 0,VLOOKUP(A98,Teilnehmer!$A$6:$P$100,10,)+R98,0)</f>
        <v>159</v>
      </c>
      <c r="T98" s="7">
        <v>158</v>
      </c>
      <c r="U98" s="98">
        <f>IF(T98 &lt;&gt; 0,VLOOKUP(A98,Teilnehmer!A$6:$P$100,10,)+T98,0)</f>
        <v>176</v>
      </c>
      <c r="V98" s="99">
        <f t="shared" si="30"/>
        <v>421</v>
      </c>
      <c r="W98" s="98">
        <f>IFERROR(VLOOKUP(A98,Teilnehmer!$A$6:$M$100,10,),0)</f>
        <v>18</v>
      </c>
      <c r="X98" s="99">
        <f t="shared" si="31"/>
        <v>475</v>
      </c>
      <c r="Y98" s="202"/>
      <c r="Z98" s="202"/>
      <c r="AA98" s="202"/>
      <c r="AB98" s="206"/>
    </row>
    <row r="99" spans="1:28" ht="15.6" x14ac:dyDescent="0.3">
      <c r="A99" s="11"/>
      <c r="B99" s="30" t="s">
        <v>38</v>
      </c>
      <c r="C99" s="11"/>
      <c r="D99" s="98">
        <f>IF(C99 &lt;&gt; 0,VLOOKUP(A99,Teilnehmer!$A$6:$P$100,9,)+C99,0)</f>
        <v>0</v>
      </c>
      <c r="E99" s="8"/>
      <c r="F99" s="98">
        <f>IF(E99 &lt;&gt; 0,VLOOKUP(A99,Teilnehmer!$A$6:$P$100,9,)+E99,0)</f>
        <v>0</v>
      </c>
      <c r="G99" s="8"/>
      <c r="H99" s="98">
        <f>IF(G99 &lt;&gt; 0,VLOOKUP(A99,Teilnehmer!$A$6:$P$100,9,)+G99,0)</f>
        <v>0</v>
      </c>
      <c r="I99" s="99">
        <f t="shared" si="24"/>
        <v>0</v>
      </c>
      <c r="J99" s="98">
        <f>IFERROR(VLOOKUP(A99,Teilnehmer!$A$6:$M$100,9,),0)</f>
        <v>0</v>
      </c>
      <c r="K99" s="99">
        <f t="shared" si="25"/>
        <v>0</v>
      </c>
      <c r="L99" s="203"/>
      <c r="M99" s="203"/>
      <c r="N99" s="203"/>
      <c r="O99" s="207"/>
      <c r="P99" s="37"/>
      <c r="Q99" s="98">
        <f>IF(P99 &lt;&gt; 0,VLOOKUP(A99,Teilnehmer!$A$6:$P$100,10,0)+P99,0)</f>
        <v>0</v>
      </c>
      <c r="R99" s="7"/>
      <c r="S99" s="98">
        <f>IF(R99 &lt;&gt; 0,VLOOKUP(A99,Teilnehmer!$A$6:$P$100,10,)+R99,0)</f>
        <v>0</v>
      </c>
      <c r="T99" s="7"/>
      <c r="U99" s="98">
        <f>IF(T99 &lt;&gt; 0,VLOOKUP(A99,Teilnehmer!A$6:$P$100,10,)+T99,0)</f>
        <v>0</v>
      </c>
      <c r="V99" s="99">
        <f t="shared" si="30"/>
        <v>0</v>
      </c>
      <c r="W99" s="98">
        <f>IFERROR(VLOOKUP(A99,Teilnehmer!$A$6:$M$100,10,),0)</f>
        <v>0</v>
      </c>
      <c r="X99" s="99">
        <f t="shared" si="31"/>
        <v>0</v>
      </c>
      <c r="Y99" s="203"/>
      <c r="Z99" s="203"/>
      <c r="AA99" s="203"/>
      <c r="AB99" s="207"/>
    </row>
    <row r="100" spans="1:28" ht="16.2" thickBot="1" x14ac:dyDescent="0.35">
      <c r="A100" s="12" t="s">
        <v>129</v>
      </c>
      <c r="B100" s="33" t="s">
        <v>38</v>
      </c>
      <c r="C100" s="12"/>
      <c r="D100" s="161">
        <f>IF(C100 &lt;&gt; 0,VLOOKUP(A100,Teilnehmer!$A$6:$P$100,9,)+C100,0)</f>
        <v>0</v>
      </c>
      <c r="E100" s="13"/>
      <c r="F100" s="161">
        <f>IF(E100 &lt;&gt; 0,VLOOKUP(A100,Teilnehmer!$A$6:$P$100,9,)+E100,0)</f>
        <v>0</v>
      </c>
      <c r="G100" s="13"/>
      <c r="H100" s="161">
        <f>IF(G100 &lt;&gt; 0,VLOOKUP(A100,Teilnehmer!$A$6:$P$100,9,)+G100,0)</f>
        <v>0</v>
      </c>
      <c r="I100" s="102">
        <f t="shared" si="24"/>
        <v>0</v>
      </c>
      <c r="J100" s="161">
        <f>IFERROR(VLOOKUP(A100,Teilnehmer!$A$6:$M$100,9,),0)</f>
        <v>0</v>
      </c>
      <c r="K100" s="102">
        <f t="shared" si="25"/>
        <v>0</v>
      </c>
      <c r="L100" s="204"/>
      <c r="M100" s="204"/>
      <c r="N100" s="204"/>
      <c r="O100" s="208"/>
      <c r="P100" s="38"/>
      <c r="Q100" s="161">
        <f>IF(P100 &lt;&gt; 0,VLOOKUP(A100,Teilnehmer!$A$6:$P$100,10,0)+P100,0)</f>
        <v>0</v>
      </c>
      <c r="R100" s="24"/>
      <c r="S100" s="161">
        <f>IF(R100 &lt;&gt; 0,VLOOKUP(A100,Teilnehmer!$A$6:$P$100,10,)+R100,0)</f>
        <v>0</v>
      </c>
      <c r="T100" s="24"/>
      <c r="U100" s="161">
        <f>IF(T100 &lt;&gt; 0,VLOOKUP(A100,Teilnehmer!A$6:$P$100,10,)+T100,0)</f>
        <v>0</v>
      </c>
      <c r="V100" s="102">
        <f t="shared" si="30"/>
        <v>0</v>
      </c>
      <c r="W100" s="161" t="str">
        <f>IFERROR(VLOOKUP(A100,Teilnehmer!$A$6:$M$100,10,),0)</f>
        <v/>
      </c>
      <c r="X100" s="102">
        <f t="shared" si="31"/>
        <v>0</v>
      </c>
      <c r="Y100" s="204"/>
      <c r="Z100" s="204"/>
      <c r="AA100" s="204"/>
      <c r="AB100" s="208"/>
    </row>
  </sheetData>
  <sortState ref="A4:K11">
    <sortCondition ref="B4:B11"/>
    <sortCondition ref="A4:A11"/>
  </sortState>
  <mergeCells count="98">
    <mergeCell ref="P2:AB2"/>
    <mergeCell ref="Z85:Z92"/>
    <mergeCell ref="AA85:AA92"/>
    <mergeCell ref="AB85:AB92"/>
    <mergeCell ref="Y93:Y100"/>
    <mergeCell ref="Z93:Z100"/>
    <mergeCell ref="AA93:AA100"/>
    <mergeCell ref="AB93:AB100"/>
    <mergeCell ref="Z68:Z75"/>
    <mergeCell ref="AA68:AA75"/>
    <mergeCell ref="AB68:AB75"/>
    <mergeCell ref="Y76:Y84"/>
    <mergeCell ref="Z76:Z84"/>
    <mergeCell ref="AA76:AA84"/>
    <mergeCell ref="AB76:AB84"/>
    <mergeCell ref="Z52:Z59"/>
    <mergeCell ref="AA52:AA59"/>
    <mergeCell ref="AB52:AB59"/>
    <mergeCell ref="Y60:Y67"/>
    <mergeCell ref="Z60:Z67"/>
    <mergeCell ref="AA60:AA67"/>
    <mergeCell ref="AB60:AB67"/>
    <mergeCell ref="Z36:Z43"/>
    <mergeCell ref="AA36:AA43"/>
    <mergeCell ref="AB36:AB43"/>
    <mergeCell ref="Y44:Y51"/>
    <mergeCell ref="Z44:Z51"/>
    <mergeCell ref="AA44:AA51"/>
    <mergeCell ref="AB44:AB51"/>
    <mergeCell ref="Z20:Z27"/>
    <mergeCell ref="AA20:AA27"/>
    <mergeCell ref="AB20:AB27"/>
    <mergeCell ref="Y28:Y35"/>
    <mergeCell ref="Z28:Z35"/>
    <mergeCell ref="AA28:AA35"/>
    <mergeCell ref="AB28:AB35"/>
    <mergeCell ref="Z4:Z11"/>
    <mergeCell ref="AA4:AA11"/>
    <mergeCell ref="AB4:AB11"/>
    <mergeCell ref="Y12:Y19"/>
    <mergeCell ref="Z12:Z19"/>
    <mergeCell ref="AA12:AA19"/>
    <mergeCell ref="AB12:AB19"/>
    <mergeCell ref="L93:L100"/>
    <mergeCell ref="M93:M100"/>
    <mergeCell ref="N93:N100"/>
    <mergeCell ref="O93:O100"/>
    <mergeCell ref="Y4:Y11"/>
    <mergeCell ref="Y20:Y27"/>
    <mergeCell ref="Y36:Y43"/>
    <mergeCell ref="Y52:Y59"/>
    <mergeCell ref="Y68:Y75"/>
    <mergeCell ref="Y85:Y92"/>
    <mergeCell ref="L76:L84"/>
    <mergeCell ref="M76:M84"/>
    <mergeCell ref="N76:N84"/>
    <mergeCell ref="O76:O84"/>
    <mergeCell ref="L85:L92"/>
    <mergeCell ref="M85:M92"/>
    <mergeCell ref="N85:N92"/>
    <mergeCell ref="O85:O92"/>
    <mergeCell ref="L60:L67"/>
    <mergeCell ref="M60:M67"/>
    <mergeCell ref="N60:N67"/>
    <mergeCell ref="O60:O67"/>
    <mergeCell ref="L68:L75"/>
    <mergeCell ref="M68:M75"/>
    <mergeCell ref="N68:N75"/>
    <mergeCell ref="O68:O75"/>
    <mergeCell ref="L44:L51"/>
    <mergeCell ref="M44:M51"/>
    <mergeCell ref="N44:N51"/>
    <mergeCell ref="O44:O51"/>
    <mergeCell ref="L52:L59"/>
    <mergeCell ref="M52:M59"/>
    <mergeCell ref="N52:N59"/>
    <mergeCell ref="O52:O59"/>
    <mergeCell ref="L28:L35"/>
    <mergeCell ref="M28:M35"/>
    <mergeCell ref="N28:N35"/>
    <mergeCell ref="O28:O35"/>
    <mergeCell ref="L36:L43"/>
    <mergeCell ref="M36:M43"/>
    <mergeCell ref="N36:N43"/>
    <mergeCell ref="O36:O43"/>
    <mergeCell ref="O12:O19"/>
    <mergeCell ref="L12:L19"/>
    <mergeCell ref="M12:M19"/>
    <mergeCell ref="N12:N19"/>
    <mergeCell ref="L20:L27"/>
    <mergeCell ref="M20:M27"/>
    <mergeCell ref="N20:N27"/>
    <mergeCell ref="O20:O27"/>
    <mergeCell ref="C2:O2"/>
    <mergeCell ref="L4:L11"/>
    <mergeCell ref="M4:M11"/>
    <mergeCell ref="N4:N11"/>
    <mergeCell ref="O4:O11"/>
  </mergeCells>
  <pageMargins left="0.7" right="0.7" top="0.78740157499999996" bottom="0.78740157499999996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Endergebnisse</vt:lpstr>
      <vt:lpstr>Teilnehmer</vt:lpstr>
      <vt:lpstr>Teams</vt:lpstr>
      <vt:lpstr>Tabelle1</vt:lpstr>
      <vt:lpstr>Vorrunde</vt:lpstr>
      <vt:lpstr>Endergebnisse!Drucktitel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Teipen, Michael</dc:creator>
  <cp:lastModifiedBy>Teipen, Michael</cp:lastModifiedBy>
  <cp:lastPrinted>2022-02-12T03:33:52Z</cp:lastPrinted>
  <dcterms:created xsi:type="dcterms:W3CDTF">2022-01-03T07:49:02Z</dcterms:created>
  <dcterms:modified xsi:type="dcterms:W3CDTF">2022-02-12T03:35:09Z</dcterms:modified>
</cp:coreProperties>
</file>